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700" windowHeight="4170" tabRatio="325" activeTab="2"/>
  </bookViews>
  <sheets>
    <sheet name="Dochody " sheetId="1" r:id="rId1"/>
    <sheet name="wydatki" sheetId="2" r:id="rId2"/>
    <sheet name="inwestycje" sheetId="3" r:id="rId3"/>
  </sheets>
  <definedNames>
    <definedName name="Excel_BuiltIn_Print_Area_1_1">#REF!</definedName>
    <definedName name="Excel_BuiltIn_Print_Area_1_1_1">#REF!</definedName>
  </definedNames>
  <calcPr fullCalcOnLoad="1"/>
</workbook>
</file>

<file path=xl/comments1.xml><?xml version="1.0" encoding="utf-8"?>
<comments xmlns="http://schemas.openxmlformats.org/spreadsheetml/2006/main">
  <authors>
    <author>Mariola Kępińska</author>
  </authors>
  <commentList>
    <comment ref="D6" authorId="0">
      <text>
        <r>
          <rPr>
            <b/>
            <sz val="10"/>
            <rFont val="Tahoma"/>
            <family val="2"/>
          </rPr>
          <t>Mariola Kępińska: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<sst xmlns="http://schemas.openxmlformats.org/spreadsheetml/2006/main" count="911" uniqueCount="362">
  <si>
    <t>§</t>
  </si>
  <si>
    <t>Wyszczególnienie</t>
  </si>
  <si>
    <t>Wykonanie</t>
  </si>
  <si>
    <t>Wskaźnik %</t>
  </si>
  <si>
    <t>7.</t>
  </si>
  <si>
    <t>8.</t>
  </si>
  <si>
    <t>010</t>
  </si>
  <si>
    <t>Rolnictwo i łowiectwo</t>
  </si>
  <si>
    <t>01030</t>
  </si>
  <si>
    <t>Izby rolnicze</t>
  </si>
  <si>
    <t>wpłaty gmin na rzecz izb rolniczych w wysokości 2% uzyskanych wpływów z podatku rolnego</t>
  </si>
  <si>
    <t>Pozostała działalność</t>
  </si>
  <si>
    <t>dotacje celowe otrzymane z budżetu państwa na realizację zadań bieżących z zakresu administracji rządowej oraz innych zadań zaleconych gminie (związkom gmin) ustawami</t>
  </si>
  <si>
    <t>świadczenia społeczne</t>
  </si>
  <si>
    <t>zakup usług pozostałych</t>
  </si>
  <si>
    <t xml:space="preserve">600 </t>
  </si>
  <si>
    <t>Transport i łączność</t>
  </si>
  <si>
    <t xml:space="preserve">60095 </t>
  </si>
  <si>
    <t>wynagrodzenia bezosobowe</t>
  </si>
  <si>
    <t>zakup materiałów i wyposażenia</t>
  </si>
  <si>
    <t>zakup usług remontowych</t>
  </si>
  <si>
    <t>wydatki inwestycyjne jednostek budżetowych</t>
  </si>
  <si>
    <t>Gospodarka mieszkaniowa</t>
  </si>
  <si>
    <t>Gospodarka gruntami i nieruchomościami</t>
  </si>
  <si>
    <t>wynagrodzenie bezosobowe</t>
  </si>
  <si>
    <t>różne opłaty i składki</t>
  </si>
  <si>
    <t>podatek towarów i usług (vat)</t>
  </si>
  <si>
    <t>kary i odszkodowania wypłacane na rzecz osób fizycznych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</si>
  <si>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</si>
  <si>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</si>
  <si>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</si>
  <si>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</si>
  <si>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</si>
  <si>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wpływy z tytułu odpłatnego nabycia prawa własności oraz prawa użytkowania wieczystego nieruchomości</t>
  </si>
  <si>
    <t>0920</t>
  </si>
  <si>
    <t>pozostałe odsetki</t>
  </si>
  <si>
    <t>Działalność usługowa</t>
  </si>
  <si>
    <t>Plan zagospodarowania przestrzennego</t>
  </si>
  <si>
    <t>4170</t>
  </si>
  <si>
    <t xml:space="preserve">4300 </t>
  </si>
  <si>
    <t xml:space="preserve">4430 </t>
  </si>
  <si>
    <t>Opracowania geodezyjne i kartograficzne</t>
  </si>
  <si>
    <t>Cmentarze</t>
  </si>
  <si>
    <t>0830</t>
  </si>
  <si>
    <t>wpływy z usług</t>
  </si>
  <si>
    <t>0970</t>
  </si>
  <si>
    <t>wpływy z różnych dochodów</t>
  </si>
  <si>
    <t>dotacje celowe otrzymane z budżetu państwa na zadanie bieżące realizowane przez gminę na podstawie porozumień z organami administracji rządowej</t>
  </si>
  <si>
    <t>wydatki osobowe niezaliczane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</si>
  <si>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</si>
  <si>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</si>
  <si>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</si>
  <si>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</si>
  <si>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</si>
  <si>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zdrowotnych</t>
  </si>
  <si>
    <t>4300</t>
  </si>
  <si>
    <t>4350</t>
  </si>
  <si>
    <t>zakup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</si>
  <si>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</si>
  <si>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</si>
  <si>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</si>
  <si>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</si>
  <si>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 xml:space="preserve">4410 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</si>
  <si>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</si>
  <si>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</si>
  <si>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</si>
  <si>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</si>
  <si>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</si>
  <si>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</si>
  <si>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</si>
  <si>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</si>
  <si>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</si>
  <si>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Administracja publiczna</t>
  </si>
  <si>
    <t>Urzędy wojewódzkie</t>
  </si>
  <si>
    <t>dochody jednostek samorządu terytorialnego związane z realizacją zadań z zakresu administracji rządowej oraz innych zadań zleconych ustawami</t>
  </si>
  <si>
    <t>Rady gmin (miast i miast na prawach powiatu)</t>
  </si>
  <si>
    <t>różne wydatki na rzecz osób fizycznych</t>
  </si>
  <si>
    <t>Urzędy gmin (miast i miast na prawach powiatu)</t>
  </si>
  <si>
    <t>wpłaty na państwowy fundusz rehabilitacji osób niepełnosprawnych</t>
  </si>
  <si>
    <t xml:space="preserve">4440 </t>
  </si>
  <si>
    <t>wydatki na zakupy inwestycyjne jednostek budżetowych</t>
  </si>
  <si>
    <t>0690</t>
  </si>
  <si>
    <t>wpływy z różnych opłat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</si>
  <si>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</si>
  <si>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</si>
  <si>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</si>
  <si>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</si>
  <si>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Zakup usług zdrowotnych</t>
  </si>
  <si>
    <t>Obrona cywilna</t>
  </si>
  <si>
    <t>środki na dofinansowanie własnych zadań bieżących gmin (związków gmin), powiatów (związków powiatów), samorządów województw, pozyskane z innych źródeł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</si>
  <si>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</si>
  <si>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</si>
  <si>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</si>
  <si>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</si>
  <si>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</si>
  <si>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</si>
  <si>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 podatku od czynności cywilnoprawnych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</si>
  <si>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</si>
  <si>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</si>
  <si>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</si>
  <si>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</si>
  <si>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</si>
  <si>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</si>
  <si>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</si>
  <si>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</si>
  <si>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</si>
  <si>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</si>
  <si>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</si>
  <si>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</si>
  <si>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</si>
  <si>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</si>
  <si>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</si>
  <si>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2680</t>
  </si>
  <si>
    <t>rekompensaty utraconych dochodów w podatkach i opłatach lokalnych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</si>
  <si>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</si>
  <si>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</si>
  <si>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</si>
  <si>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</si>
  <si>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</si>
  <si>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</si>
  <si>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opłat stanowiących dochody jednostek samorządu terytorialnego na podstawie odrębnych  ustaw</t>
  </si>
  <si>
    <t>0590</t>
  </si>
  <si>
    <t>wpływy z opłat za koncesje i licencje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</si>
  <si>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</si>
  <si>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</si>
  <si>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</si>
  <si>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</si>
  <si>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</si>
  <si>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</si>
  <si>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</si>
  <si>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</si>
  <si>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</si>
  <si>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</si>
  <si>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</si>
  <si>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</si>
  <si>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</si>
  <si>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</si>
  <si>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</si>
  <si>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Rezerwy ogólne i celowe</t>
  </si>
  <si>
    <t>4810</t>
  </si>
  <si>
    <t xml:space="preserve">rezerwy </t>
  </si>
  <si>
    <t>Część równoważąca subwencji ogólnej dla gmin</t>
  </si>
  <si>
    <t>Oświata i wychowanie</t>
  </si>
  <si>
    <t>Szkoły podstawowe</t>
  </si>
  <si>
    <t>dotacje celowe przekazane z budżetu państwa na realizację własnych zadań bieżących gmin</t>
  </si>
  <si>
    <t>3020</t>
  </si>
  <si>
    <t xml:space="preserve">4010 </t>
  </si>
  <si>
    <t xml:space="preserve">4040 </t>
  </si>
  <si>
    <t xml:space="preserve">4110 </t>
  </si>
  <si>
    <t xml:space="preserve">4120 </t>
  </si>
  <si>
    <t xml:space="preserve">4210 </t>
  </si>
  <si>
    <t xml:space="preserve">4240 </t>
  </si>
  <si>
    <t>zakup pomocy naukowych, dydaktycznych i książek</t>
  </si>
  <si>
    <t xml:space="preserve">4260 </t>
  </si>
  <si>
    <t xml:space="preserve">4270 </t>
  </si>
  <si>
    <t>4280</t>
  </si>
  <si>
    <t>Odziały przedszkolne w szkołach podstawowych</t>
  </si>
  <si>
    <t xml:space="preserve">Przedszkola </t>
  </si>
  <si>
    <t>zakup usług dostępu do sieci internet</t>
  </si>
  <si>
    <t>Gimnazja</t>
  </si>
  <si>
    <t xml:space="preserve">2540 </t>
  </si>
  <si>
    <t>dotacja podmiotowa z budżetu dla niepublicznej szkoły lub innej niepublicznej placówki oświatowo-wychowawczej</t>
  </si>
  <si>
    <t>Dowożenie uczniów do szkół</t>
  </si>
  <si>
    <t>Dokształcanie i doskonalenie nauczycieli</t>
  </si>
  <si>
    <t>Ochrona zdrowia</t>
  </si>
  <si>
    <t>Przeciwdziałanie alkoholizmowi</t>
  </si>
  <si>
    <t>zakup środków żywności</t>
  </si>
  <si>
    <t>2010</t>
  </si>
  <si>
    <t>Pomoc społeczna</t>
  </si>
  <si>
    <t>Domy pomocy społecznej</t>
  </si>
  <si>
    <t>4330</t>
  </si>
  <si>
    <t>Zakup usług przez jednostki samorządu terytorialnego od innych jednostek samorządu terytorialnego</t>
  </si>
  <si>
    <t>Świadczenia rodzinne oraz składki na ubezpieczenia emerytalne i rentowe z ubezpieczenia społecznego</t>
  </si>
  <si>
    <t xml:space="preserve">świadczenia społeczne </t>
  </si>
  <si>
    <t xml:space="preserve">Składki na ubezpieczenia zdrowotne za osoby pobierające niektóre świadczenia z pomocy społecznej </t>
  </si>
  <si>
    <t>składki na ubezpieczenia zdrowotne</t>
  </si>
  <si>
    <t>Zasiłki i pomoc w naturze oraz składki na ubezpieczenia społeczne</t>
  </si>
  <si>
    <t>Dodatki mieszkaniowe</t>
  </si>
  <si>
    <t>Ośrodki pomocy społecznej</t>
  </si>
  <si>
    <t>4140</t>
  </si>
  <si>
    <t>Opłata z tytułu zakupu usług telekomunikacyjnych telefonii komórkowej</t>
  </si>
  <si>
    <t>2030</t>
  </si>
  <si>
    <t>Edukacyjna opieka wychowawcza</t>
  </si>
  <si>
    <t>Świetlice szkolne</t>
  </si>
  <si>
    <t>Pomoc materialna dla ucznia</t>
  </si>
  <si>
    <t>Gospodarka komunalna i ochrona środowiska</t>
  </si>
  <si>
    <t>Gospodarka odpadami</t>
  </si>
  <si>
    <t>Oświetlenie ulic, placów i dróg</t>
  </si>
  <si>
    <t>Kultura i ochrona dziedzictwa narodowego</t>
  </si>
  <si>
    <t>Domy i ośrodki kultury, świetlice i kluby</t>
  </si>
  <si>
    <t>Kultura fizyczna i sport</t>
  </si>
  <si>
    <t>dotacja celowa z budżetu na finansowanie lub dofinansowanie zadań zleconych do realizacji stowarzyszeniom</t>
  </si>
  <si>
    <t>Razem</t>
  </si>
  <si>
    <t>Drogi publiczne gminne</t>
  </si>
  <si>
    <t>4210</t>
  </si>
  <si>
    <t>6050</t>
  </si>
  <si>
    <t>4430</t>
  </si>
  <si>
    <t>Informatyka</t>
  </si>
  <si>
    <t>Pozostałe zadania w zakresie polityki społecznej</t>
  </si>
  <si>
    <t>zwrot dotacji wykorzystanych niezgodnie z przeznaczeniem lub pobranych w nadmiernej wysokości</t>
  </si>
  <si>
    <t>Gospodarka ściekowa i ochrona wód</t>
  </si>
  <si>
    <t>Oczyszczanie miast i wsi</t>
  </si>
  <si>
    <t>Utrzymanie zieleni w miastach i gminach</t>
  </si>
  <si>
    <t>wydatki na zakup i objęcie akcji, wniesienie wkładów do spółek prawa handlowego oraz na uzupełnienie funduszy statutowych banków państwowych i innych instytucji finansowych</t>
  </si>
  <si>
    <t>dotacja podmiotowa z budżetu dla samorządowej instytucji kultury</t>
  </si>
  <si>
    <t>Biblioteki</t>
  </si>
  <si>
    <t>Instytucje kultury fizycznej</t>
  </si>
  <si>
    <t>opłaty z tytułu zakupu usług telekomunikacyjnych  telefonii stacjonarnej</t>
  </si>
  <si>
    <t>opłaty na rzecz budżetów jednostek samorządu terytorialnego</t>
  </si>
  <si>
    <t>4410</t>
  </si>
  <si>
    <t>odsetkiod dotacji wykorzystanych niezgodnie z przeznaczeniem lub pobranych w nadmiernej wysokości</t>
  </si>
  <si>
    <t>dotacje rozwojowe oraz środki na finansowanie Wspólnej Poltyki Rolnej</t>
  </si>
  <si>
    <t xml:space="preserve">   </t>
  </si>
  <si>
    <t>Plan po zmianach</t>
  </si>
  <si>
    <t>0760</t>
  </si>
  <si>
    <t xml:space="preserve">Wpływy z tyt.przekształcenia prawa użytkowania wieczystego przysługującego osobom fizycznym w prawo własności </t>
  </si>
  <si>
    <t>01095</t>
  </si>
  <si>
    <t>dotacje celowe otrzymane z powiatu na  zadania bieżące realizowane na podst. Porozumień(umów) miedzy j.s.t.</t>
  </si>
  <si>
    <t>opłaty na rzecz budżetów j.s.t.</t>
  </si>
  <si>
    <t>inne formy pomocy dla uczniów</t>
  </si>
  <si>
    <t>stypendia  dla uczniów</t>
  </si>
  <si>
    <t>Podróże służbowe krajowe</t>
  </si>
  <si>
    <t>8020</t>
  </si>
  <si>
    <t>0740</t>
  </si>
  <si>
    <t>Promocja jednostek samorządu terytorialnego</t>
  </si>
  <si>
    <t>Rozliczenia z tytułu poręczeń i gwarancji udzielonych przez Skarb Państwa lub jednostkę samorządu terytorialnego</t>
  </si>
  <si>
    <t>Zwalczanie narkomanii</t>
  </si>
  <si>
    <t>Usługi opiekuńcze i specjalistyczne usługi opiekuńcze</t>
  </si>
  <si>
    <t>Kolonie i obozy oraz inne formy wypoczynku dzieci i młodzieży szkolnej, a także szkolenia młodzieży</t>
  </si>
  <si>
    <t>Ochrona powietrza atmosferycznego i klimatu</t>
  </si>
  <si>
    <t>Pozostałe zadania w zakresie kultury</t>
  </si>
  <si>
    <t>dotacje rozwojowe</t>
  </si>
  <si>
    <t>wpływy z dywidend</t>
  </si>
  <si>
    <t>Dywidendy</t>
  </si>
  <si>
    <t>dotacja celowa na pomoc finansową udzielaną między jednostkami samorządu terytorialnego na dofinansowanie własnych zadań inwestycyjnych i zakupów inwestycyjnych</t>
  </si>
  <si>
    <t>wypłaty z tytułu gwarancji i poręczeń</t>
  </si>
  <si>
    <t>pokrycie ujemnego wyniku finansowego i przejętych zobowiazań po likwidowanych i przekształcanych jednostkach zaliczanych do sektora finansów publicznych</t>
  </si>
  <si>
    <t>Wykonanie planu dochodów budżetowych w układzie tabelarycznym</t>
  </si>
  <si>
    <t>Dział</t>
  </si>
  <si>
    <t>Rozdział</t>
  </si>
  <si>
    <t>Wykonanie 30.06.2010</t>
  </si>
  <si>
    <t>% wykonania</t>
  </si>
  <si>
    <t>Należności wymagalne</t>
  </si>
  <si>
    <t>Wykonanie planu wydatków budżetowych w układzie tabelarycznym</t>
  </si>
  <si>
    <t>dotacje celowe otrzyamne z budżetu państwa na realizację inwestycji i zakupów inwestycyjnych własnych gmin (związków gmin)</t>
  </si>
  <si>
    <t>dotacje celowe otrzymane ze środków specjalnych na finansowanie lub dofinansowanie zadań zleconych z zakresu działalnosci bieżącej</t>
  </si>
  <si>
    <t>Wybory Prezydenta Rzeczpospolitej</t>
  </si>
  <si>
    <t>wpływy z tytułu pomocy finansowej udzielanej między jednostkami samorządu terytorialnego na dofinansowanie własnych zadań bieżacych</t>
  </si>
  <si>
    <t>6300</t>
  </si>
  <si>
    <t>dotacje celowe otrzymane z budżetu państwa na realizację własnych zadań bieżących gmin (związków gmin)</t>
  </si>
  <si>
    <t>wpływy z tytułu pomocy finansowej udzielanej między jednostkami samorzadu terytorialnego na dofiansowanie własnych zadań inwestycyjnych i zakupów inwestycyjnych</t>
  </si>
  <si>
    <t xml:space="preserve">dotacje celowe otrzyamane zgminy na zadania bieżące reaslizowane na podstawie porozumień </t>
  </si>
  <si>
    <t>0980</t>
  </si>
  <si>
    <t>wplywy z tytułu zwrotów wypłaconych swiadczeń z funduszu al.;imentacyjnego</t>
  </si>
  <si>
    <t>Zasiłki stałe</t>
  </si>
  <si>
    <t xml:space="preserve">dotacje celowe w ramach programów finansowych z udziałem środków europejskich </t>
  </si>
  <si>
    <t>dotacje otrzymane z funduszy celowych na realizację zadań bieżacych jednostek sektora finansów publicznych</t>
  </si>
  <si>
    <t>Wpływy i wydatki związane z gromadzeniem środków z opłat i kar za korzystanie ze środowiska</t>
  </si>
  <si>
    <t>2440</t>
  </si>
  <si>
    <t>wpływy z tytułu pomocy finansowej udzielanej między jednostkami samorządu terytorialnego na dofinasowanie własnych zadań inwestycyjnych i zakupów inwestycyjnych</t>
  </si>
  <si>
    <t>dotacje celowe otrzymane z budżetu państwa na realizacę inwestycji i zakupów inwestycyjnych własnych gmin</t>
  </si>
  <si>
    <t>Obiekty sportowe</t>
  </si>
  <si>
    <t>Zobowiązania wymagalne</t>
  </si>
  <si>
    <t>70001</t>
  </si>
  <si>
    <t>6060</t>
  </si>
  <si>
    <t xml:space="preserve">                                                                                </t>
  </si>
  <si>
    <t>Wybory Prezydenta Rzeczposopolitej</t>
  </si>
  <si>
    <t>Komendy Powiatowe Policji</t>
  </si>
  <si>
    <t>Wpłaty od jednostek na fundusz celowy</t>
  </si>
  <si>
    <t>dotacja podmiotowa z budzetu dla niepublicznej szkoły lub innej placówki oswiatowo-wychowawczej</t>
  </si>
  <si>
    <t>nagrody i wydatki niezaliczane do wynagrodzeń</t>
  </si>
  <si>
    <t>wydatki na pomoc finansową udzielaną między jednostkami samorządu terytorialnego na dofinansowanie własnych zadań bieżących</t>
  </si>
  <si>
    <t>zakup materialów i wyposażenia</t>
  </si>
  <si>
    <t>oplata z tytułu zakupu usług telekomunikacyjnych</t>
  </si>
  <si>
    <t>dotacja celowa z budżetu na finasowanie lub dofinasowanie zadańzleconych do realizacji stowarzyszeniom</t>
  </si>
  <si>
    <t>inwestycje</t>
  </si>
  <si>
    <t>plan</t>
  </si>
  <si>
    <t>wykonanie</t>
  </si>
  <si>
    <t>wynagrodzenia</t>
  </si>
  <si>
    <t>minus wyn. Zlecone bez 751</t>
  </si>
  <si>
    <t>wynagrodznia</t>
  </si>
  <si>
    <t>dotacje udzielone</t>
  </si>
  <si>
    <t>dotacja z budżetu dla zakladu budżetowego i gospodrstwa pomocniczego na pierwsze wyposażenie w środki obrotowe</t>
  </si>
  <si>
    <t>dotacja przedmiotowa z budżetu dla zakladu budzetowego</t>
  </si>
  <si>
    <t>dotacje celowe z budzetu na finansowanie lub dofinansowanie kosztów realizacji inwestycji i zakupów  inwestycyjnych zakladów budzetowych</t>
  </si>
  <si>
    <t>Lp.</t>
  </si>
  <si>
    <t>Rozdz</t>
  </si>
  <si>
    <t>§**</t>
  </si>
  <si>
    <t>Nazwa zadania inwestycyjnego</t>
  </si>
  <si>
    <t>Łączne koszty finansowe</t>
  </si>
  <si>
    <t>z budżetu</t>
  </si>
  <si>
    <t>środki wymienione
w art. 5 ust. 1 pkt 2 i 3 u.f.p.</t>
  </si>
  <si>
    <t>środki pochodzące
z innych  źródeł*</t>
  </si>
  <si>
    <t>Udział w budowie obwodnicy miasta</t>
  </si>
  <si>
    <t>Przygotowanie nowych inwestycji drogowych</t>
  </si>
  <si>
    <t xml:space="preserve">  </t>
  </si>
  <si>
    <t xml:space="preserve">Rewitalizacja miasta </t>
  </si>
  <si>
    <t>Ogółem</t>
  </si>
  <si>
    <t>Wykonanie zadań inwestycyjnych na  dzień 30 czerwca 2010 r.</t>
  </si>
  <si>
    <t>Planowane wydatki w 2010 r.</t>
  </si>
  <si>
    <t>Objaśnienia dotyczace realizacji zadania</t>
  </si>
  <si>
    <t>Budowa małej obwodnicy miasta</t>
  </si>
  <si>
    <t>w kolejnych latach dofinansowanie z RPO</t>
  </si>
  <si>
    <t>6058  6059</t>
  </si>
  <si>
    <t>Modernizacja drogi gminnej Nr 171105 C palc 11-go listopada</t>
  </si>
  <si>
    <t>Modernizacja odcinak ulicy Komunalnej II etap</t>
  </si>
  <si>
    <t>Przebudowa odcinka ulicy Spółdzielczej</t>
  </si>
  <si>
    <t>Wydział Gospodrki Komunalnej</t>
  </si>
  <si>
    <t>Modernizacja ulicy Różyckiego</t>
  </si>
  <si>
    <t>Przebudowa ulicy Bocznej I etap</t>
  </si>
  <si>
    <t>Przebudowa odcinka ulicy Klonowej i Modrzewiowej</t>
  </si>
  <si>
    <t>Wykonanie na dzień 30 czerwca 2010r. , w tym:</t>
  </si>
  <si>
    <t>Razem wykonanie na dzień 30.06.2010 r.</t>
  </si>
  <si>
    <t>50% dofinansowanie z budżetu państwa - 284.000,- i srodki własne - 290.000,-</t>
  </si>
  <si>
    <t>udział miasta  wynosi 40% wkladu własnego (Koordynator Starostwo Powiatowe)</t>
  </si>
  <si>
    <t>Odbudowa budynku wielorodzinnego przy ulicy Komunalnej 2 w Lipnie</t>
  </si>
  <si>
    <t>Wykup działek</t>
  </si>
  <si>
    <t>Adaptacja i pozyskanie lokali na cele socjalne, budowa budynku socjalnego</t>
  </si>
  <si>
    <t>Realizacja projektu Infostrada Pomorza i Kujaw</t>
  </si>
  <si>
    <t>50% środki z RPO</t>
  </si>
  <si>
    <t>Zakup systemu klimatyzacji wraz z montażem</t>
  </si>
  <si>
    <t>Wydział Organizacyjny</t>
  </si>
  <si>
    <t>Zakup VULCAN dla Oswiaty z wdrożeniem,</t>
  </si>
  <si>
    <t>Wydział Administracyjny</t>
  </si>
  <si>
    <t>Zakup serwera w urzędzie miejskim</t>
  </si>
  <si>
    <t>Wykonanie wydzielonej dla komputerów instalacji elektrycznej</t>
  </si>
  <si>
    <t>Zakup 1 skutera dla Powiatowej Komendy policji w Lipnie</t>
  </si>
  <si>
    <t>Urzad Miejski</t>
  </si>
  <si>
    <t>Zakup systemu monitoringu dla KP Policji w Lipnie</t>
  </si>
  <si>
    <t>Stanowisko ds.. Obronnych</t>
  </si>
  <si>
    <t>Zakup tablic interaktywnych dla szkoł</t>
  </si>
  <si>
    <t>Wydział Administracyjny (25% wkladu wlasnego dp projektu UE)</t>
  </si>
  <si>
    <t>Budowa placów zabaw w miescie</t>
  </si>
  <si>
    <t>WA/WGK</t>
  </si>
  <si>
    <t>Budowa bieżni wokół boiska wielofunkcyjnego prz Szkole Podst. Nr 3</t>
  </si>
  <si>
    <t>30% do 84.000,- z Urzędu Marszałkowskiego</t>
  </si>
  <si>
    <t>Przygotowanie nowych inwestycji oświatowych</t>
  </si>
  <si>
    <t>WGK</t>
  </si>
  <si>
    <t>Zakup mebli do pokoju Projektu</t>
  </si>
  <si>
    <t>6067  6069</t>
  </si>
  <si>
    <t>Projekt POKL</t>
  </si>
  <si>
    <t>Budowa kanlizacji deszczowej na ulicy Okrzei II etap</t>
  </si>
  <si>
    <t>Przygotowanie nowych inwestycji</t>
  </si>
  <si>
    <t>Budowa lini oswietleniowej przy ulicy Lesnej</t>
  </si>
  <si>
    <t>Usuwanie abestu w przedszkolu Nr4</t>
  </si>
  <si>
    <t>Budowa kanlizacji deszczowej przy ulicy Polnej</t>
  </si>
  <si>
    <t>Wykonanie projektu sieci kanalizacji sanitarnej i deszczowej wzdłuż ul. Włocławskiej</t>
  </si>
  <si>
    <t>Wymiana pokrycia dachowego z azbestu w Przedszkolu Nr3</t>
  </si>
  <si>
    <t>Przebudowa Kanlizacji w ulicy Piłsudskiego</t>
  </si>
  <si>
    <t>Rekultywacja skladowiska odpadów I etap</t>
  </si>
  <si>
    <t>85% z EFRR    WGK</t>
  </si>
  <si>
    <t>Wklad pienieżny do społki miejskiej PUK Sp. z o.o.</t>
  </si>
  <si>
    <t>Rewiatalizacja ulicy Piłsudskiego w Lipnie</t>
  </si>
  <si>
    <t>Moje boisko ORLIK 2012</t>
  </si>
  <si>
    <t>350.000,- własne  333.000,- B P        333.000,- W K-P</t>
  </si>
  <si>
    <r>
      <t xml:space="preserve">                  </t>
    </r>
    <r>
      <rPr>
        <sz val="8"/>
        <color indexed="10"/>
        <rFont val="Arial"/>
        <family val="2"/>
      </rPr>
      <t xml:space="preserve">           </t>
    </r>
  </si>
  <si>
    <t>Załącznik nr 1                                        do informacji z wykonania budżetu za I półrocze 2010r</t>
  </si>
  <si>
    <t>Załącznik nr 3a                                        do informacji z wykonania budżetu za I półrocze 2010r</t>
  </si>
  <si>
    <t>Dotacja inwestycyjna dla ZGM w Lipnie</t>
  </si>
  <si>
    <t>Załącznik nr 2                                                                                                                       do informacji z wykonania budżetu                                                                  za I półrocze 2010r</t>
  </si>
  <si>
    <t>Lipno, dnia 25 sierpnia 2010 roku</t>
  </si>
  <si>
    <t>Lipno, 25.08.2010r.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</si>
</sst>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0.0"/>
  </numFmts>
  <fonts count="6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 Black"/>
      <family val="2"/>
    </font>
    <font>
      <b/>
      <u val="single"/>
      <sz val="16"/>
      <color indexed="8"/>
      <name val="Arial Black"/>
      <family val="2"/>
    </font>
    <font>
      <sz val="12"/>
      <color indexed="8"/>
      <name val="Arial Black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 Black"/>
      <family val="2"/>
    </font>
    <font>
      <b/>
      <sz val="8"/>
      <color indexed="8"/>
      <name val="Arial Black"/>
      <family val="2"/>
    </font>
    <font>
      <sz val="8"/>
      <color indexed="8"/>
      <name val="Arial Black"/>
      <family val="2"/>
    </font>
    <font>
      <sz val="8"/>
      <color indexed="10"/>
      <name val="Arial"/>
      <family val="2"/>
    </font>
    <font>
      <b/>
      <u val="single"/>
      <sz val="10"/>
      <color indexed="8"/>
      <name val="Arial Black"/>
      <family val="2"/>
    </font>
    <font>
      <b/>
      <sz val="7"/>
      <color indexed="8"/>
      <name val="Arial Black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9"/>
      <color indexed="51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0"/>
      <name val="Czcionka tekstu podstawowego"/>
      <family val="2"/>
    </font>
    <font>
      <b/>
      <sz val="13"/>
      <color indexed="60"/>
      <name val="Czcionka tekstu podstawowego"/>
      <family val="2"/>
    </font>
    <font>
      <b/>
      <sz val="11"/>
      <color indexed="60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9"/>
      <color indexed="6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0"/>
      <name val="Tw Cen M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9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9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Tw Cen MT"/>
      <family val="2"/>
    </font>
    <font>
      <sz val="11"/>
      <color rgb="FF9C0006"/>
      <name val="Czcionka tekstu podstawowego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6" fillId="0" borderId="0" xfId="0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vertical="center" wrapText="1"/>
    </xf>
    <xf numFmtId="10" fontId="6" fillId="33" borderId="10" xfId="0" applyNumberFormat="1" applyFont="1" applyFill="1" applyBorder="1" applyAlignment="1">
      <alignment horizontal="right" vertical="center" wrapText="1"/>
    </xf>
    <xf numFmtId="10" fontId="6" fillId="0" borderId="0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 horizontal="center" vertical="center" wrapText="1"/>
    </xf>
    <xf numFmtId="3" fontId="8" fillId="34" borderId="11" xfId="0" applyNumberFormat="1" applyFont="1" applyFill="1" applyBorder="1" applyAlignment="1">
      <alignment vertical="center"/>
    </xf>
    <xf numFmtId="10" fontId="8" fillId="34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 wrapText="1"/>
    </xf>
    <xf numFmtId="10" fontId="6" fillId="0" borderId="12" xfId="0" applyNumberFormat="1" applyFont="1" applyFill="1" applyBorder="1" applyAlignment="1">
      <alignment horizontal="right" vertical="center" wrapText="1"/>
    </xf>
    <xf numFmtId="4" fontId="6" fillId="35" borderId="12" xfId="0" applyNumberFormat="1" applyFont="1" applyFill="1" applyBorder="1" applyAlignment="1">
      <alignment horizontal="right" vertical="center"/>
    </xf>
    <xf numFmtId="164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4" fontId="11" fillId="0" borderId="12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 wrapText="1"/>
    </xf>
    <xf numFmtId="10" fontId="11" fillId="0" borderId="12" xfId="0" applyNumberFormat="1" applyFont="1" applyFill="1" applyBorder="1" applyAlignment="1">
      <alignment horizontal="right" vertical="center" wrapText="1"/>
    </xf>
    <xf numFmtId="4" fontId="11" fillId="35" borderId="12" xfId="0" applyNumberFormat="1" applyFont="1" applyFill="1" applyBorder="1" applyAlignment="1">
      <alignment horizontal="right" vertical="center"/>
    </xf>
    <xf numFmtId="10" fontId="6" fillId="36" borderId="12" xfId="0" applyNumberFormat="1" applyFont="1" applyFill="1" applyBorder="1" applyAlignment="1">
      <alignment horizontal="right" vertical="center" wrapText="1"/>
    </xf>
    <xf numFmtId="164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10" fontId="12" fillId="0" borderId="12" xfId="0" applyNumberFormat="1" applyFont="1" applyFill="1" applyBorder="1" applyAlignment="1">
      <alignment horizontal="right" vertical="center" wrapText="1"/>
    </xf>
    <xf numFmtId="4" fontId="11" fillId="0" borderId="12" xfId="0" applyNumberFormat="1" applyFont="1" applyFill="1" applyBorder="1" applyAlignment="1">
      <alignment horizontal="right" vertical="center"/>
    </xf>
    <xf numFmtId="164" fontId="6" fillId="35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left" vertical="center" wrapText="1"/>
    </xf>
    <xf numFmtId="4" fontId="6" fillId="35" borderId="12" xfId="0" applyNumberFormat="1" applyFont="1" applyFill="1" applyBorder="1" applyAlignment="1">
      <alignment vertical="center"/>
    </xf>
    <xf numFmtId="4" fontId="6" fillId="35" borderId="12" xfId="0" applyNumberFormat="1" applyFont="1" applyFill="1" applyBorder="1" applyAlignment="1">
      <alignment vertical="center" wrapText="1"/>
    </xf>
    <xf numFmtId="10" fontId="6" fillId="35" borderId="12" xfId="0" applyNumberFormat="1" applyFont="1" applyFill="1" applyBorder="1" applyAlignment="1">
      <alignment horizontal="right" vertical="center" wrapText="1"/>
    </xf>
    <xf numFmtId="164" fontId="11" fillId="35" borderId="12" xfId="0" applyNumberFormat="1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left" vertical="center" wrapText="1"/>
    </xf>
    <xf numFmtId="0" fontId="11" fillId="35" borderId="12" xfId="0" applyFont="1" applyFill="1" applyBorder="1" applyAlignment="1">
      <alignment horizontal="left" vertical="center"/>
    </xf>
    <xf numFmtId="10" fontId="11" fillId="35" borderId="12" xfId="0" applyNumberFormat="1" applyFont="1" applyFill="1" applyBorder="1" applyAlignment="1">
      <alignment horizontal="right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4" fontId="11" fillId="35" borderId="12" xfId="0" applyNumberFormat="1" applyFont="1" applyFill="1" applyBorder="1" applyAlignment="1">
      <alignment vertical="center"/>
    </xf>
    <xf numFmtId="4" fontId="11" fillId="35" borderId="12" xfId="0" applyNumberFormat="1" applyFont="1" applyFill="1" applyBorder="1" applyAlignment="1">
      <alignment vertical="center" wrapText="1"/>
    </xf>
    <xf numFmtId="0" fontId="6" fillId="35" borderId="12" xfId="0" applyFont="1" applyFill="1" applyBorder="1" applyAlignment="1">
      <alignment horizontal="center" vertical="center"/>
    </xf>
    <xf numFmtId="49" fontId="11" fillId="35" borderId="12" xfId="0" applyNumberFormat="1" applyFont="1" applyFill="1" applyBorder="1" applyAlignment="1">
      <alignment horizontal="center" vertical="center"/>
    </xf>
    <xf numFmtId="49" fontId="6" fillId="35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 quotePrefix="1">
      <alignment horizontal="center" vertical="center"/>
    </xf>
    <xf numFmtId="4" fontId="6" fillId="0" borderId="12" xfId="0" applyNumberFormat="1" applyFont="1" applyFill="1" applyBorder="1" applyAlignment="1">
      <alignment horizontal="right" vertical="center" wrapText="1"/>
    </xf>
    <xf numFmtId="4" fontId="11" fillId="35" borderId="12" xfId="0" applyNumberFormat="1" applyFont="1" applyFill="1" applyBorder="1" applyAlignment="1">
      <alignment horizontal="right" vertical="center" wrapText="1"/>
    </xf>
    <xf numFmtId="4" fontId="6" fillId="35" borderId="12" xfId="0" applyNumberFormat="1" applyFont="1" applyFill="1" applyBorder="1" applyAlignment="1">
      <alignment horizontal="right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164" fontId="11" fillId="35" borderId="12" xfId="0" applyNumberFormat="1" applyFont="1" applyFill="1" applyBorder="1" applyAlignment="1" quotePrefix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35" borderId="12" xfId="0" applyNumberFormat="1" applyFont="1" applyFill="1" applyBorder="1" applyAlignment="1">
      <alignment horizontal="center" vertical="center" wrapText="1"/>
    </xf>
    <xf numFmtId="164" fontId="11" fillId="35" borderId="12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center" vertical="center" wrapText="1"/>
    </xf>
    <xf numFmtId="164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4" fontId="12" fillId="0" borderId="12" xfId="0" applyNumberFormat="1" applyFont="1" applyFill="1" applyBorder="1" applyAlignment="1">
      <alignment vertical="center" wrapText="1"/>
    </xf>
    <xf numFmtId="49" fontId="11" fillId="35" borderId="12" xfId="0" applyNumberFormat="1" applyFont="1" applyFill="1" applyBorder="1" applyAlignment="1">
      <alignment horizontal="center" vertical="center" wrapText="1"/>
    </xf>
    <xf numFmtId="164" fontId="6" fillId="37" borderId="12" xfId="0" applyNumberFormat="1" applyFont="1" applyFill="1" applyBorder="1" applyAlignment="1">
      <alignment horizontal="center" vertical="center"/>
    </xf>
    <xf numFmtId="49" fontId="6" fillId="37" borderId="12" xfId="0" applyNumberFormat="1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left" vertical="center" wrapText="1"/>
    </xf>
    <xf numFmtId="4" fontId="6" fillId="37" borderId="12" xfId="0" applyNumberFormat="1" applyFont="1" applyFill="1" applyBorder="1" applyAlignment="1">
      <alignment vertical="center"/>
    </xf>
    <xf numFmtId="4" fontId="6" fillId="37" borderId="12" xfId="0" applyNumberFormat="1" applyFont="1" applyFill="1" applyBorder="1" applyAlignment="1">
      <alignment vertical="center" wrapText="1"/>
    </xf>
    <xf numFmtId="10" fontId="6" fillId="37" borderId="12" xfId="0" applyNumberFormat="1" applyFont="1" applyFill="1" applyBorder="1" applyAlignment="1">
      <alignment horizontal="right" vertical="center" wrapText="1"/>
    </xf>
    <xf numFmtId="4" fontId="6" fillId="37" borderId="12" xfId="0" applyNumberFormat="1" applyFont="1" applyFill="1" applyBorder="1" applyAlignment="1">
      <alignment horizontal="right" vertical="center"/>
    </xf>
    <xf numFmtId="164" fontId="6" fillId="38" borderId="12" xfId="0" applyNumberFormat="1" applyFont="1" applyFill="1" applyBorder="1" applyAlignment="1">
      <alignment horizontal="center" vertical="center"/>
    </xf>
    <xf numFmtId="49" fontId="6" fillId="38" borderId="12" xfId="0" applyNumberFormat="1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left" vertical="center" wrapText="1"/>
    </xf>
    <xf numFmtId="4" fontId="6" fillId="38" borderId="12" xfId="0" applyNumberFormat="1" applyFont="1" applyFill="1" applyBorder="1" applyAlignment="1">
      <alignment vertical="center"/>
    </xf>
    <xf numFmtId="4" fontId="6" fillId="38" borderId="12" xfId="0" applyNumberFormat="1" applyFont="1" applyFill="1" applyBorder="1" applyAlignment="1">
      <alignment vertical="center" wrapText="1"/>
    </xf>
    <xf numFmtId="10" fontId="6" fillId="38" borderId="12" xfId="0" applyNumberFormat="1" applyFont="1" applyFill="1" applyBorder="1" applyAlignment="1">
      <alignment horizontal="right" vertical="center" wrapText="1"/>
    </xf>
    <xf numFmtId="4" fontId="6" fillId="38" borderId="12" xfId="0" applyNumberFormat="1" applyFont="1" applyFill="1" applyBorder="1" applyAlignment="1">
      <alignment horizontal="right" vertical="center"/>
    </xf>
    <xf numFmtId="10" fontId="6" fillId="39" borderId="12" xfId="0" applyNumberFormat="1" applyFont="1" applyFill="1" applyBorder="1" applyAlignment="1">
      <alignment horizontal="right" vertical="center" wrapText="1"/>
    </xf>
    <xf numFmtId="0" fontId="6" fillId="38" borderId="12" xfId="0" applyFont="1" applyFill="1" applyBorder="1" applyAlignment="1">
      <alignment horizontal="center" vertical="center"/>
    </xf>
    <xf numFmtId="164" fontId="10" fillId="40" borderId="12" xfId="0" applyNumberFormat="1" applyFont="1" applyFill="1" applyBorder="1" applyAlignment="1">
      <alignment horizontal="center" vertical="center"/>
    </xf>
    <xf numFmtId="0" fontId="10" fillId="40" borderId="12" xfId="0" applyFont="1" applyFill="1" applyBorder="1" applyAlignment="1">
      <alignment horizontal="center" vertical="center" wrapText="1"/>
    </xf>
    <xf numFmtId="3" fontId="10" fillId="40" borderId="13" xfId="0" applyNumberFormat="1" applyFont="1" applyFill="1" applyBorder="1" applyAlignment="1">
      <alignment horizontal="center" vertical="center"/>
    </xf>
    <xf numFmtId="10" fontId="10" fillId="40" borderId="13" xfId="0" applyNumberFormat="1" applyFont="1" applyFill="1" applyBorder="1" applyAlignment="1">
      <alignment horizontal="center" vertical="center" wrapText="1"/>
    </xf>
    <xf numFmtId="0" fontId="10" fillId="40" borderId="13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Alignment="1">
      <alignment/>
    </xf>
    <xf numFmtId="164" fontId="13" fillId="38" borderId="12" xfId="0" applyNumberFormat="1" applyFont="1" applyFill="1" applyBorder="1" applyAlignment="1">
      <alignment horizontal="center" vertical="center"/>
    </xf>
    <xf numFmtId="49" fontId="13" fillId="38" borderId="12" xfId="0" applyNumberFormat="1" applyFont="1" applyFill="1" applyBorder="1" applyAlignment="1">
      <alignment horizontal="center" vertical="center"/>
    </xf>
    <xf numFmtId="0" fontId="13" fillId="38" borderId="12" xfId="0" applyFont="1" applyFill="1" applyBorder="1" applyAlignment="1">
      <alignment horizontal="left" vertical="center" wrapText="1"/>
    </xf>
    <xf numFmtId="4" fontId="13" fillId="38" borderId="12" xfId="0" applyNumberFormat="1" applyFont="1" applyFill="1" applyBorder="1" applyAlignment="1">
      <alignment vertical="center" wrapText="1"/>
    </xf>
    <xf numFmtId="164" fontId="6" fillId="39" borderId="12" xfId="0" applyNumberFormat="1" applyFont="1" applyFill="1" applyBorder="1" applyAlignment="1">
      <alignment horizontal="center" vertical="center" wrapText="1"/>
    </xf>
    <xf numFmtId="164" fontId="6" fillId="39" borderId="12" xfId="0" applyNumberFormat="1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horizontal="left" vertical="center" wrapText="1"/>
    </xf>
    <xf numFmtId="4" fontId="6" fillId="39" borderId="12" xfId="0" applyNumberFormat="1" applyFont="1" applyFill="1" applyBorder="1" applyAlignment="1">
      <alignment vertical="center" wrapText="1"/>
    </xf>
    <xf numFmtId="4" fontId="6" fillId="37" borderId="12" xfId="0" applyNumberFormat="1" applyFont="1" applyFill="1" applyBorder="1" applyAlignment="1">
      <alignment horizontal="right" vertical="center" wrapText="1"/>
    </xf>
    <xf numFmtId="164" fontId="6" fillId="38" borderId="12" xfId="0" applyNumberFormat="1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vertical="center" wrapText="1"/>
    </xf>
    <xf numFmtId="4" fontId="6" fillId="38" borderId="12" xfId="0" applyNumberFormat="1" applyFont="1" applyFill="1" applyBorder="1" applyAlignment="1">
      <alignment horizontal="right" vertical="center" wrapText="1"/>
    </xf>
    <xf numFmtId="10" fontId="13" fillId="36" borderId="12" xfId="0" applyNumberFormat="1" applyFont="1" applyFill="1" applyBorder="1" applyAlignment="1">
      <alignment horizontal="right" vertical="center" wrapText="1"/>
    </xf>
    <xf numFmtId="10" fontId="12" fillId="36" borderId="12" xfId="0" applyNumberFormat="1" applyFont="1" applyFill="1" applyBorder="1" applyAlignment="1">
      <alignment horizontal="right" vertical="center" wrapText="1"/>
    </xf>
    <xf numFmtId="10" fontId="6" fillId="41" borderId="12" xfId="0" applyNumberFormat="1" applyFont="1" applyFill="1" applyBorder="1" applyAlignment="1">
      <alignment horizontal="right" vertical="center" wrapText="1"/>
    </xf>
    <xf numFmtId="10" fontId="11" fillId="41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6" fillId="36" borderId="12" xfId="0" applyNumberFormat="1" applyFont="1" applyFill="1" applyBorder="1" applyAlignment="1">
      <alignment horizontal="center" vertical="center" wrapText="1"/>
    </xf>
    <xf numFmtId="164" fontId="6" fillId="36" borderId="12" xfId="0" applyNumberFormat="1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left" vertical="center" wrapText="1"/>
    </xf>
    <xf numFmtId="4" fontId="6" fillId="41" borderId="12" xfId="0" applyNumberFormat="1" applyFont="1" applyFill="1" applyBorder="1" applyAlignment="1">
      <alignment vertical="center" wrapText="1"/>
    </xf>
    <xf numFmtId="4" fontId="6" fillId="36" borderId="12" xfId="0" applyNumberFormat="1" applyFont="1" applyFill="1" applyBorder="1" applyAlignment="1">
      <alignment vertical="center" wrapText="1"/>
    </xf>
    <xf numFmtId="164" fontId="11" fillId="36" borderId="12" xfId="0" applyNumberFormat="1" applyFont="1" applyFill="1" applyBorder="1" applyAlignment="1">
      <alignment horizontal="center" vertical="center" wrapText="1"/>
    </xf>
    <xf numFmtId="164" fontId="11" fillId="36" borderId="12" xfId="0" applyNumberFormat="1" applyFont="1" applyFill="1" applyBorder="1" applyAlignment="1">
      <alignment horizontal="center" vertical="center"/>
    </xf>
    <xf numFmtId="4" fontId="11" fillId="41" borderId="12" xfId="0" applyNumberFormat="1" applyFont="1" applyFill="1" applyBorder="1" applyAlignment="1">
      <alignment vertical="center" wrapText="1"/>
    </xf>
    <xf numFmtId="4" fontId="11" fillId="36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3" fontId="14" fillId="0" borderId="0" xfId="0" applyNumberFormat="1" applyFont="1" applyAlignment="1">
      <alignment horizontal="center" vertical="center"/>
    </xf>
    <xf numFmtId="4" fontId="17" fillId="42" borderId="14" xfId="0" applyNumberFormat="1" applyFont="1" applyFill="1" applyBorder="1" applyAlignment="1">
      <alignment vertical="center"/>
    </xf>
    <xf numFmtId="4" fontId="17" fillId="43" borderId="15" xfId="0" applyNumberFormat="1" applyFont="1" applyFill="1" applyBorder="1" applyAlignment="1">
      <alignment horizontal="center" vertical="center"/>
    </xf>
    <xf numFmtId="4" fontId="17" fillId="43" borderId="14" xfId="0" applyNumberFormat="1" applyFont="1" applyFill="1" applyBorder="1" applyAlignment="1">
      <alignment horizontal="center" vertical="center"/>
    </xf>
    <xf numFmtId="4" fontId="17" fillId="43" borderId="13" xfId="0" applyNumberFormat="1" applyFont="1" applyFill="1" applyBorder="1" applyAlignment="1">
      <alignment horizontal="center" vertical="center"/>
    </xf>
    <xf numFmtId="4" fontId="17" fillId="43" borderId="16" xfId="0" applyNumberFormat="1" applyFont="1" applyFill="1" applyBorder="1" applyAlignment="1">
      <alignment horizontal="center" vertical="center"/>
    </xf>
    <xf numFmtId="4" fontId="17" fillId="43" borderId="17" xfId="0" applyNumberFormat="1" applyFont="1" applyFill="1" applyBorder="1" applyAlignment="1">
      <alignment horizontal="center" vertical="center"/>
    </xf>
    <xf numFmtId="4" fontId="17" fillId="44" borderId="18" xfId="0" applyNumberFormat="1" applyFont="1" applyFill="1" applyBorder="1" applyAlignment="1">
      <alignment horizontal="center" vertical="center"/>
    </xf>
    <xf numFmtId="4" fontId="17" fillId="44" borderId="19" xfId="0" applyNumberFormat="1" applyFont="1" applyFill="1" applyBorder="1" applyAlignment="1">
      <alignment horizontal="center" vertical="center"/>
    </xf>
    <xf numFmtId="4" fontId="17" fillId="44" borderId="20" xfId="0" applyNumberFormat="1" applyFont="1" applyFill="1" applyBorder="1" applyAlignment="1">
      <alignment horizontal="center" vertical="center"/>
    </xf>
    <xf numFmtId="4" fontId="17" fillId="43" borderId="11" xfId="0" applyNumberFormat="1" applyFont="1" applyFill="1" applyBorder="1" applyAlignment="1">
      <alignment horizontal="center" vertical="center"/>
    </xf>
    <xf numFmtId="4" fontId="17" fillId="42" borderId="11" xfId="0" applyNumberFormat="1" applyFont="1" applyFill="1" applyBorder="1" applyAlignment="1">
      <alignment horizontal="center" vertical="center"/>
    </xf>
    <xf numFmtId="4" fontId="17" fillId="43" borderId="11" xfId="0" applyNumberFormat="1" applyFont="1" applyFill="1" applyBorder="1" applyAlignment="1">
      <alignment horizontal="center" vertical="center" wrapText="1"/>
    </xf>
    <xf numFmtId="4" fontId="17" fillId="43" borderId="21" xfId="0" applyNumberFormat="1" applyFont="1" applyFill="1" applyBorder="1" applyAlignment="1">
      <alignment horizontal="center" vertical="center"/>
    </xf>
    <xf numFmtId="4" fontId="17" fillId="43" borderId="22" xfId="0" applyNumberFormat="1" applyFont="1" applyFill="1" applyBorder="1" applyAlignment="1">
      <alignment horizontal="center" vertical="center"/>
    </xf>
    <xf numFmtId="4" fontId="17" fillId="43" borderId="23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" fontId="17" fillId="43" borderId="0" xfId="0" applyNumberFormat="1" applyFont="1" applyFill="1" applyBorder="1" applyAlignment="1">
      <alignment horizontal="center" vertical="center" wrapText="1"/>
    </xf>
    <xf numFmtId="4" fontId="17" fillId="43" borderId="15" xfId="0" applyNumberFormat="1" applyFont="1" applyFill="1" applyBorder="1" applyAlignment="1">
      <alignment horizontal="right" vertical="center"/>
    </xf>
    <xf numFmtId="4" fontId="17" fillId="43" borderId="14" xfId="0" applyNumberFormat="1" applyFont="1" applyFill="1" applyBorder="1" applyAlignment="1">
      <alignment horizontal="right" vertical="center"/>
    </xf>
    <xf numFmtId="4" fontId="17" fillId="43" borderId="13" xfId="0" applyNumberFormat="1" applyFont="1" applyFill="1" applyBorder="1" applyAlignment="1">
      <alignment horizontal="right" vertical="center"/>
    </xf>
    <xf numFmtId="4" fontId="17" fillId="43" borderId="14" xfId="0" applyNumberFormat="1" applyFont="1" applyFill="1" applyBorder="1" applyAlignment="1">
      <alignment vertical="center"/>
    </xf>
    <xf numFmtId="4" fontId="16" fillId="0" borderId="18" xfId="0" applyNumberFormat="1" applyFont="1" applyBorder="1" applyAlignment="1">
      <alignment horizontal="center" vertical="center"/>
    </xf>
    <xf numFmtId="4" fontId="16" fillId="0" borderId="2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7" fillId="42" borderId="25" xfId="0" applyFont="1" applyFill="1" applyBorder="1" applyAlignment="1">
      <alignment horizontal="center" vertical="center"/>
    </xf>
    <xf numFmtId="0" fontId="17" fillId="43" borderId="11" xfId="0" applyFont="1" applyFill="1" applyBorder="1" applyAlignment="1">
      <alignment horizontal="center" vertical="center" wrapText="1"/>
    </xf>
    <xf numFmtId="4" fontId="17" fillId="42" borderId="11" xfId="0" applyNumberFormat="1" applyFont="1" applyFill="1" applyBorder="1" applyAlignment="1">
      <alignment horizontal="center" vertical="center" wrapText="1"/>
    </xf>
    <xf numFmtId="4" fontId="17" fillId="43" borderId="26" xfId="0" applyNumberFormat="1" applyFont="1" applyFill="1" applyBorder="1" applyAlignment="1">
      <alignment horizontal="center" vertical="center"/>
    </xf>
    <xf numFmtId="4" fontId="17" fillId="43" borderId="27" xfId="0" applyNumberFormat="1" applyFont="1" applyFill="1" applyBorder="1" applyAlignment="1">
      <alignment horizontal="center" vertical="center"/>
    </xf>
    <xf numFmtId="4" fontId="17" fillId="42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16" fillId="0" borderId="28" xfId="0" applyNumberFormat="1" applyFont="1" applyBorder="1" applyAlignment="1">
      <alignment horizontal="center" vertical="center"/>
    </xf>
    <xf numFmtId="4" fontId="16" fillId="0" borderId="20" xfId="0" applyNumberFormat="1" applyFont="1" applyBorder="1" applyAlignment="1">
      <alignment horizontal="center" vertical="center" wrapText="1"/>
    </xf>
    <xf numFmtId="4" fontId="16" fillId="0" borderId="17" xfId="0" applyNumberFormat="1" applyFont="1" applyBorder="1" applyAlignment="1">
      <alignment horizontal="center" vertical="center" wrapText="1"/>
    </xf>
    <xf numFmtId="4" fontId="17" fillId="43" borderId="29" xfId="0" applyNumberFormat="1" applyFont="1" applyFill="1" applyBorder="1" applyAlignment="1">
      <alignment horizontal="center" vertical="center"/>
    </xf>
    <xf numFmtId="4" fontId="18" fillId="45" borderId="13" xfId="0" applyNumberFormat="1" applyFont="1" applyFill="1" applyBorder="1" applyAlignment="1">
      <alignment horizontal="center" vertical="center"/>
    </xf>
    <xf numFmtId="4" fontId="19" fillId="45" borderId="13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3" fontId="22" fillId="0" borderId="0" xfId="0" applyNumberFormat="1" applyFont="1" applyFill="1" applyBorder="1" applyAlignment="1">
      <alignment/>
    </xf>
    <xf numFmtId="10" fontId="22" fillId="0" borderId="0" xfId="0" applyNumberFormat="1" applyFont="1" applyFill="1" applyBorder="1" applyAlignment="1">
      <alignment/>
    </xf>
    <xf numFmtId="10" fontId="23" fillId="0" borderId="0" xfId="0" applyNumberFormat="1" applyFont="1" applyFill="1" applyBorder="1" applyAlignment="1">
      <alignment/>
    </xf>
    <xf numFmtId="10" fontId="2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10" fontId="22" fillId="0" borderId="0" xfId="0" applyNumberFormat="1" applyFont="1" applyFill="1" applyBorder="1" applyAlignment="1">
      <alignment horizontal="right"/>
    </xf>
    <xf numFmtId="3" fontId="25" fillId="34" borderId="11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5" fillId="34" borderId="11" xfId="0" applyNumberFormat="1" applyFont="1" applyFill="1" applyBorder="1" applyAlignment="1">
      <alignment horizontal="center" vertical="center" wrapText="1"/>
    </xf>
    <xf numFmtId="10" fontId="25" fillId="34" borderId="11" xfId="0" applyNumberFormat="1" applyFont="1" applyFill="1" applyBorder="1" applyAlignment="1">
      <alignment horizontal="center" vertical="center" wrapText="1"/>
    </xf>
    <xf numFmtId="10" fontId="25" fillId="0" borderId="0" xfId="0" applyNumberFormat="1" applyFont="1" applyFill="1" applyBorder="1" applyAlignment="1">
      <alignment horizontal="center" vertical="center" wrapText="1"/>
    </xf>
    <xf numFmtId="164" fontId="26" fillId="40" borderId="12" xfId="0" applyNumberFormat="1" applyFont="1" applyFill="1" applyBorder="1" applyAlignment="1">
      <alignment horizontal="center" vertical="center"/>
    </xf>
    <xf numFmtId="0" fontId="26" fillId="40" borderId="12" xfId="0" applyFont="1" applyFill="1" applyBorder="1" applyAlignment="1">
      <alignment horizontal="center" vertical="center" wrapText="1"/>
    </xf>
    <xf numFmtId="3" fontId="26" fillId="40" borderId="13" xfId="0" applyNumberFormat="1" applyFont="1" applyFill="1" applyBorder="1" applyAlignment="1">
      <alignment horizontal="center" vertical="center"/>
    </xf>
    <xf numFmtId="10" fontId="26" fillId="40" borderId="13" xfId="0" applyNumberFormat="1" applyFont="1" applyFill="1" applyBorder="1" applyAlignment="1">
      <alignment horizontal="center" vertical="center" wrapText="1"/>
    </xf>
    <xf numFmtId="0" fontId="26" fillId="40" borderId="13" xfId="0" applyNumberFormat="1" applyFont="1" applyFill="1" applyBorder="1" applyAlignment="1">
      <alignment horizontal="center" vertical="center" wrapText="1"/>
    </xf>
    <xf numFmtId="4" fontId="22" fillId="0" borderId="30" xfId="0" applyNumberFormat="1" applyFont="1" applyFill="1" applyBorder="1" applyAlignment="1">
      <alignment/>
    </xf>
    <xf numFmtId="49" fontId="23" fillId="38" borderId="12" xfId="0" applyNumberFormat="1" applyFont="1" applyFill="1" applyBorder="1" applyAlignment="1">
      <alignment horizontal="center" vertical="center"/>
    </xf>
    <xf numFmtId="0" fontId="23" fillId="38" borderId="12" xfId="0" applyFont="1" applyFill="1" applyBorder="1" applyAlignment="1">
      <alignment horizontal="center" vertical="center"/>
    </xf>
    <xf numFmtId="0" fontId="23" fillId="38" borderId="12" xfId="0" applyFont="1" applyFill="1" applyBorder="1" applyAlignment="1">
      <alignment horizontal="left" vertical="center" wrapText="1"/>
    </xf>
    <xf numFmtId="4" fontId="23" fillId="38" borderId="12" xfId="0" applyNumberFormat="1" applyFont="1" applyFill="1" applyBorder="1" applyAlignment="1">
      <alignment horizontal="right" vertical="center"/>
    </xf>
    <xf numFmtId="10" fontId="23" fillId="38" borderId="12" xfId="0" applyNumberFormat="1" applyFont="1" applyFill="1" applyBorder="1" applyAlignment="1">
      <alignment horizontal="right" vertical="center" wrapText="1"/>
    </xf>
    <xf numFmtId="10" fontId="23" fillId="0" borderId="0" xfId="0" applyNumberFormat="1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 wrapText="1"/>
    </xf>
    <xf numFmtId="4" fontId="23" fillId="0" borderId="12" xfId="0" applyNumberFormat="1" applyFont="1" applyFill="1" applyBorder="1" applyAlignment="1">
      <alignment vertical="center"/>
    </xf>
    <xf numFmtId="4" fontId="22" fillId="0" borderId="12" xfId="0" applyNumberFormat="1" applyFont="1" applyFill="1" applyBorder="1" applyAlignment="1">
      <alignment vertical="center"/>
    </xf>
    <xf numFmtId="4" fontId="22" fillId="0" borderId="12" xfId="0" applyNumberFormat="1" applyFont="1" applyFill="1" applyBorder="1" applyAlignment="1">
      <alignment vertical="center" wrapText="1"/>
    </xf>
    <xf numFmtId="10" fontId="23" fillId="36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left" vertical="center" wrapText="1"/>
    </xf>
    <xf numFmtId="10" fontId="22" fillId="0" borderId="12" xfId="0" applyNumberFormat="1" applyFont="1" applyFill="1" applyBorder="1" applyAlignment="1">
      <alignment horizontal="right" vertical="center" wrapText="1"/>
    </xf>
    <xf numFmtId="4" fontId="22" fillId="35" borderId="12" xfId="0" applyNumberFormat="1" applyFont="1" applyFill="1" applyBorder="1" applyAlignment="1">
      <alignment horizontal="right" vertical="center"/>
    </xf>
    <xf numFmtId="10" fontId="22" fillId="0" borderId="0" xfId="0" applyNumberFormat="1" applyFont="1" applyFill="1" applyBorder="1" applyAlignment="1">
      <alignment horizontal="right" vertical="center" wrapText="1"/>
    </xf>
    <xf numFmtId="164" fontId="23" fillId="38" borderId="12" xfId="0" applyNumberFormat="1" applyFont="1" applyFill="1" applyBorder="1" applyAlignment="1">
      <alignment horizontal="center" vertical="center"/>
    </xf>
    <xf numFmtId="4" fontId="23" fillId="38" borderId="12" xfId="0" applyNumberFormat="1" applyFont="1" applyFill="1" applyBorder="1" applyAlignment="1">
      <alignment vertical="center"/>
    </xf>
    <xf numFmtId="10" fontId="23" fillId="39" borderId="12" xfId="0" applyNumberFormat="1" applyFont="1" applyFill="1" applyBorder="1" applyAlignment="1">
      <alignment horizontal="right" vertical="center" wrapText="1"/>
    </xf>
    <xf numFmtId="164" fontId="23" fillId="0" borderId="12" xfId="0" applyNumberFormat="1" applyFont="1" applyFill="1" applyBorder="1" applyAlignment="1">
      <alignment horizontal="center" vertical="center"/>
    </xf>
    <xf numFmtId="10" fontId="23" fillId="0" borderId="12" xfId="0" applyNumberFormat="1" applyFont="1" applyFill="1" applyBorder="1" applyAlignment="1">
      <alignment horizontal="right" vertical="center" wrapText="1"/>
    </xf>
    <xf numFmtId="4" fontId="23" fillId="0" borderId="12" xfId="0" applyNumberFormat="1" applyFont="1" applyFill="1" applyBorder="1" applyAlignment="1">
      <alignment horizontal="right" vertical="center"/>
    </xf>
    <xf numFmtId="4" fontId="22" fillId="0" borderId="12" xfId="0" applyNumberFormat="1" applyFont="1" applyFill="1" applyBorder="1" applyAlignment="1">
      <alignment horizontal="right" vertical="center"/>
    </xf>
    <xf numFmtId="4" fontId="23" fillId="38" borderId="12" xfId="0" applyNumberFormat="1" applyFont="1" applyFill="1" applyBorder="1" applyAlignment="1">
      <alignment vertical="center" wrapText="1"/>
    </xf>
    <xf numFmtId="164" fontId="23" fillId="35" borderId="12" xfId="0" applyNumberFormat="1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left" vertical="center" wrapText="1"/>
    </xf>
    <xf numFmtId="4" fontId="23" fillId="35" borderId="12" xfId="0" applyNumberFormat="1" applyFont="1" applyFill="1" applyBorder="1" applyAlignment="1">
      <alignment vertical="center"/>
    </xf>
    <xf numFmtId="4" fontId="23" fillId="35" borderId="12" xfId="0" applyNumberFormat="1" applyFont="1" applyFill="1" applyBorder="1" applyAlignment="1">
      <alignment vertical="center" wrapText="1"/>
    </xf>
    <xf numFmtId="10" fontId="23" fillId="35" borderId="12" xfId="0" applyNumberFormat="1" applyFont="1" applyFill="1" applyBorder="1" applyAlignment="1">
      <alignment horizontal="right" vertical="center" wrapText="1"/>
    </xf>
    <xf numFmtId="49" fontId="22" fillId="0" borderId="12" xfId="0" applyNumberFormat="1" applyFont="1" applyFill="1" applyBorder="1" applyAlignment="1">
      <alignment horizontal="center" vertical="center"/>
    </xf>
    <xf numFmtId="10" fontId="22" fillId="35" borderId="12" xfId="0" applyNumberFormat="1" applyFont="1" applyFill="1" applyBorder="1" applyAlignment="1">
      <alignment horizontal="right" vertical="center" wrapText="1"/>
    </xf>
    <xf numFmtId="0" fontId="22" fillId="35" borderId="12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/>
    </xf>
    <xf numFmtId="0" fontId="23" fillId="35" borderId="12" xfId="0" applyFont="1" applyFill="1" applyBorder="1" applyAlignment="1">
      <alignment horizontal="center" vertical="center"/>
    </xf>
    <xf numFmtId="49" fontId="22" fillId="35" borderId="12" xfId="0" applyNumberFormat="1" applyFont="1" applyFill="1" applyBorder="1" applyAlignment="1">
      <alignment horizontal="center" vertical="center"/>
    </xf>
    <xf numFmtId="4" fontId="22" fillId="35" borderId="12" xfId="0" applyNumberFormat="1" applyFont="1" applyFill="1" applyBorder="1" applyAlignment="1">
      <alignment vertical="center"/>
    </xf>
    <xf numFmtId="4" fontId="22" fillId="35" borderId="12" xfId="0" applyNumberFormat="1" applyFont="1" applyFill="1" applyBorder="1" applyAlignment="1">
      <alignment vertical="center" wrapText="1"/>
    </xf>
    <xf numFmtId="49" fontId="22" fillId="35" borderId="12" xfId="0" applyNumberFormat="1" applyFont="1" applyFill="1" applyBorder="1" applyAlignment="1" quotePrefix="1">
      <alignment horizontal="center" vertical="center"/>
    </xf>
    <xf numFmtId="164" fontId="22" fillId="35" borderId="12" xfId="0" applyNumberFormat="1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vertical="center" wrapText="1"/>
    </xf>
    <xf numFmtId="4" fontId="23" fillId="35" borderId="12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/>
    </xf>
    <xf numFmtId="49" fontId="22" fillId="0" borderId="12" xfId="0" applyNumberFormat="1" applyFont="1" applyFill="1" applyBorder="1" applyAlignment="1" quotePrefix="1">
      <alignment horizontal="center" vertical="center"/>
    </xf>
    <xf numFmtId="164" fontId="18" fillId="38" borderId="12" xfId="0" applyNumberFormat="1" applyFont="1" applyFill="1" applyBorder="1" applyAlignment="1">
      <alignment horizontal="center" vertical="center"/>
    </xf>
    <xf numFmtId="49" fontId="18" fillId="38" borderId="12" xfId="0" applyNumberFormat="1" applyFont="1" applyFill="1" applyBorder="1" applyAlignment="1">
      <alignment horizontal="center" vertical="center"/>
    </xf>
    <xf numFmtId="0" fontId="18" fillId="38" borderId="12" xfId="0" applyFont="1" applyFill="1" applyBorder="1" applyAlignment="1">
      <alignment horizontal="left" vertical="center" wrapText="1"/>
    </xf>
    <xf numFmtId="4" fontId="18" fillId="38" borderId="12" xfId="0" applyNumberFormat="1" applyFont="1" applyFill="1" applyBorder="1" applyAlignment="1">
      <alignment vertical="center" wrapText="1"/>
    </xf>
    <xf numFmtId="10" fontId="18" fillId="38" borderId="12" xfId="0" applyNumberFormat="1" applyFont="1" applyFill="1" applyBorder="1" applyAlignment="1">
      <alignment horizontal="right" vertical="center" wrapText="1"/>
    </xf>
    <xf numFmtId="49" fontId="23" fillId="35" borderId="12" xfId="0" applyNumberFormat="1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 quotePrefix="1">
      <alignment horizontal="center" vertical="center"/>
    </xf>
    <xf numFmtId="4" fontId="23" fillId="0" borderId="12" xfId="0" applyNumberFormat="1" applyFont="1" applyFill="1" applyBorder="1" applyAlignment="1">
      <alignment horizontal="right" vertical="center" wrapText="1"/>
    </xf>
    <xf numFmtId="4" fontId="23" fillId="35" borderId="12" xfId="0" applyNumberFormat="1" applyFont="1" applyFill="1" applyBorder="1" applyAlignment="1">
      <alignment horizontal="right" vertical="center" wrapText="1"/>
    </xf>
    <xf numFmtId="4" fontId="22" fillId="35" borderId="12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164" fontId="22" fillId="35" borderId="12" xfId="0" applyNumberFormat="1" applyFont="1" applyFill="1" applyBorder="1" applyAlignment="1" quotePrefix="1">
      <alignment horizontal="center" vertical="center"/>
    </xf>
    <xf numFmtId="164" fontId="22" fillId="0" borderId="12" xfId="0" applyNumberFormat="1" applyFont="1" applyFill="1" applyBorder="1" applyAlignment="1">
      <alignment horizontal="center" vertical="center" wrapText="1"/>
    </xf>
    <xf numFmtId="164" fontId="23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164" fontId="23" fillId="39" borderId="12" xfId="0" applyNumberFormat="1" applyFont="1" applyFill="1" applyBorder="1" applyAlignment="1">
      <alignment horizontal="center" vertical="center" wrapText="1"/>
    </xf>
    <xf numFmtId="164" fontId="23" fillId="39" borderId="12" xfId="0" applyNumberFormat="1" applyFont="1" applyFill="1" applyBorder="1" applyAlignment="1">
      <alignment horizontal="center" vertical="center"/>
    </xf>
    <xf numFmtId="0" fontId="23" fillId="39" borderId="12" xfId="0" applyFont="1" applyFill="1" applyBorder="1" applyAlignment="1">
      <alignment horizontal="left" vertical="center" wrapText="1"/>
    </xf>
    <xf numFmtId="4" fontId="23" fillId="39" borderId="12" xfId="0" applyNumberFormat="1" applyFont="1" applyFill="1" applyBorder="1" applyAlignment="1">
      <alignment vertical="center" wrapText="1"/>
    </xf>
    <xf numFmtId="10" fontId="23" fillId="37" borderId="12" xfId="0" applyNumberFormat="1" applyFont="1" applyFill="1" applyBorder="1" applyAlignment="1">
      <alignment horizontal="right" vertical="center" wrapText="1"/>
    </xf>
    <xf numFmtId="4" fontId="23" fillId="37" borderId="12" xfId="0" applyNumberFormat="1" applyFont="1" applyFill="1" applyBorder="1" applyAlignment="1">
      <alignment horizontal="right" vertical="center" wrapText="1"/>
    </xf>
    <xf numFmtId="164" fontId="23" fillId="38" borderId="12" xfId="0" applyNumberFormat="1" applyFont="1" applyFill="1" applyBorder="1" applyAlignment="1">
      <alignment horizontal="center" vertical="center" wrapText="1"/>
    </xf>
    <xf numFmtId="4" fontId="22" fillId="38" borderId="12" xfId="0" applyNumberFormat="1" applyFont="1" applyFill="1" applyBorder="1" applyAlignment="1">
      <alignment vertical="center" wrapText="1"/>
    </xf>
    <xf numFmtId="164" fontId="23" fillId="35" borderId="1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22" fillId="35" borderId="12" xfId="0" applyNumberFormat="1" applyFont="1" applyFill="1" applyBorder="1" applyAlignment="1">
      <alignment horizontal="center" vertical="center" wrapText="1"/>
    </xf>
    <xf numFmtId="4" fontId="23" fillId="38" borderId="12" xfId="0" applyNumberFormat="1" applyFont="1" applyFill="1" applyBorder="1" applyAlignment="1">
      <alignment horizontal="right" vertical="center" wrapText="1"/>
    </xf>
    <xf numFmtId="4" fontId="22" fillId="0" borderId="12" xfId="0" applyNumberFormat="1" applyFont="1" applyFill="1" applyBorder="1" applyAlignment="1">
      <alignment horizontal="right" vertical="center" wrapText="1"/>
    </xf>
    <xf numFmtId="164" fontId="22" fillId="46" borderId="10" xfId="0" applyNumberFormat="1" applyFont="1" applyFill="1" applyBorder="1" applyAlignment="1">
      <alignment horizontal="center" vertical="center" wrapText="1"/>
    </xf>
    <xf numFmtId="0" fontId="23" fillId="46" borderId="10" xfId="0" applyFont="1" applyFill="1" applyBorder="1" applyAlignment="1">
      <alignment horizontal="center" vertical="center" wrapText="1"/>
    </xf>
    <xf numFmtId="4" fontId="23" fillId="46" borderId="10" xfId="0" applyNumberFormat="1" applyFont="1" applyFill="1" applyBorder="1" applyAlignment="1">
      <alignment horizontal="right" vertical="center" wrapText="1"/>
    </xf>
    <xf numFmtId="4" fontId="23" fillId="46" borderId="10" xfId="0" applyNumberFormat="1" applyFont="1" applyFill="1" applyBorder="1" applyAlignment="1">
      <alignment vertical="center" wrapText="1"/>
    </xf>
    <xf numFmtId="10" fontId="23" fillId="46" borderId="10" xfId="0" applyNumberFormat="1" applyFont="1" applyFill="1" applyBorder="1" applyAlignment="1">
      <alignment horizontal="right" vertical="center" wrapText="1"/>
    </xf>
    <xf numFmtId="164" fontId="2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Alignment="1">
      <alignment/>
    </xf>
    <xf numFmtId="43" fontId="16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top"/>
    </xf>
    <xf numFmtId="0" fontId="16" fillId="0" borderId="0" xfId="0" applyFont="1" applyAlignment="1">
      <alignment horizontal="right" vertical="center" wrapText="1"/>
    </xf>
    <xf numFmtId="0" fontId="28" fillId="0" borderId="0" xfId="0" applyFont="1" applyFill="1" applyBorder="1" applyAlignment="1">
      <alignment horizontal="center" vertical="center"/>
    </xf>
    <xf numFmtId="164" fontId="25" fillId="34" borderId="31" xfId="0" applyNumberFormat="1" applyFont="1" applyFill="1" applyBorder="1" applyAlignment="1">
      <alignment horizontal="center" vertical="center"/>
    </xf>
    <xf numFmtId="164" fontId="25" fillId="34" borderId="12" xfId="0" applyNumberFormat="1" applyFont="1" applyFill="1" applyBorder="1" applyAlignment="1">
      <alignment horizontal="center" vertical="center"/>
    </xf>
    <xf numFmtId="164" fontId="29" fillId="34" borderId="31" xfId="0" applyNumberFormat="1" applyFont="1" applyFill="1" applyBorder="1" applyAlignment="1">
      <alignment horizontal="center" vertical="center"/>
    </xf>
    <xf numFmtId="164" fontId="29" fillId="34" borderId="12" xfId="0" applyNumberFormat="1" applyFont="1" applyFill="1" applyBorder="1" applyAlignment="1">
      <alignment horizontal="center" vertical="center"/>
    </xf>
    <xf numFmtId="0" fontId="25" fillId="34" borderId="32" xfId="0" applyFont="1" applyFill="1" applyBorder="1" applyAlignment="1">
      <alignment horizontal="center" vertical="center" wrapText="1"/>
    </xf>
    <xf numFmtId="0" fontId="25" fillId="34" borderId="24" xfId="0" applyFont="1" applyFill="1" applyBorder="1" applyAlignment="1">
      <alignment horizontal="center" vertical="center" wrapText="1"/>
    </xf>
    <xf numFmtId="3" fontId="25" fillId="34" borderId="11" xfId="0" applyNumberFormat="1" applyFont="1" applyFill="1" applyBorder="1" applyAlignment="1">
      <alignment horizontal="center" vertical="center" wrapText="1"/>
    </xf>
    <xf numFmtId="10" fontId="25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164" fontId="8" fillId="34" borderId="31" xfId="0" applyNumberFormat="1" applyFont="1" applyFill="1" applyBorder="1" applyAlignment="1">
      <alignment horizontal="center" vertical="center"/>
    </xf>
    <xf numFmtId="164" fontId="8" fillId="34" borderId="12" xfId="0" applyNumberFormat="1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3" fontId="8" fillId="34" borderId="11" xfId="0" applyNumberFormat="1" applyFont="1" applyFill="1" applyBorder="1" applyAlignment="1">
      <alignment horizontal="center" vertical="center" wrapText="1"/>
    </xf>
    <xf numFmtId="10" fontId="8" fillId="34" borderId="1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4" fontId="16" fillId="0" borderId="18" xfId="0" applyNumberFormat="1" applyFont="1" applyBorder="1" applyAlignment="1">
      <alignment horizontal="center" vertical="center"/>
    </xf>
    <xf numFmtId="4" fontId="16" fillId="0" borderId="19" xfId="0" applyNumberFormat="1" applyFont="1" applyBorder="1" applyAlignment="1">
      <alignment horizontal="center" vertical="center"/>
    </xf>
    <xf numFmtId="4" fontId="16" fillId="0" borderId="20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4" fontId="16" fillId="0" borderId="28" xfId="0" applyNumberFormat="1" applyFont="1" applyBorder="1" applyAlignment="1">
      <alignment horizontal="center" vertical="center"/>
    </xf>
    <xf numFmtId="4" fontId="16" fillId="0" borderId="17" xfId="0" applyNumberFormat="1" applyFont="1" applyBorder="1" applyAlignment="1">
      <alignment horizontal="center" vertical="center"/>
    </xf>
    <xf numFmtId="0" fontId="18" fillId="45" borderId="27" xfId="0" applyFont="1" applyFill="1" applyBorder="1" applyAlignment="1">
      <alignment horizontal="center" vertical="center"/>
    </xf>
    <xf numFmtId="0" fontId="18" fillId="45" borderId="33" xfId="0" applyFont="1" applyFill="1" applyBorder="1" applyAlignment="1">
      <alignment horizontal="center" vertical="center"/>
    </xf>
    <xf numFmtId="0" fontId="18" fillId="45" borderId="23" xfId="0" applyFont="1" applyFill="1" applyBorder="1" applyAlignment="1">
      <alignment horizontal="center" vertical="center"/>
    </xf>
    <xf numFmtId="4" fontId="17" fillId="43" borderId="34" xfId="0" applyNumberFormat="1" applyFont="1" applyFill="1" applyBorder="1" applyAlignment="1">
      <alignment horizontal="center" vertical="center"/>
    </xf>
    <xf numFmtId="4" fontId="17" fillId="43" borderId="14" xfId="0" applyNumberFormat="1" applyFont="1" applyFill="1" applyBorder="1" applyAlignment="1">
      <alignment horizontal="center" vertical="center"/>
    </xf>
    <xf numFmtId="4" fontId="17" fillId="43" borderId="13" xfId="0" applyNumberFormat="1" applyFont="1" applyFill="1" applyBorder="1" applyAlignment="1">
      <alignment horizontal="center" vertical="center"/>
    </xf>
    <xf numFmtId="4" fontId="17" fillId="43" borderId="15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4" fontId="17" fillId="42" borderId="15" xfId="0" applyNumberFormat="1" applyFont="1" applyFill="1" applyBorder="1" applyAlignment="1">
      <alignment horizontal="center" vertical="center" wrapText="1"/>
    </xf>
    <xf numFmtId="4" fontId="17" fillId="42" borderId="14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Border="1" applyAlignment="1">
      <alignment horizontal="center" vertical="center"/>
    </xf>
    <xf numFmtId="4" fontId="16" fillId="0" borderId="14" xfId="0" applyNumberFormat="1" applyFont="1" applyBorder="1" applyAlignment="1">
      <alignment horizontal="center" vertical="center"/>
    </xf>
    <xf numFmtId="4" fontId="16" fillId="0" borderId="13" xfId="0" applyNumberFormat="1" applyFont="1" applyBorder="1" applyAlignment="1">
      <alignment horizontal="center" vertical="center"/>
    </xf>
    <xf numFmtId="4" fontId="17" fillId="42" borderId="13" xfId="0" applyNumberFormat="1" applyFont="1" applyFill="1" applyBorder="1" applyAlignment="1">
      <alignment horizontal="center" vertical="center" wrapText="1"/>
    </xf>
    <xf numFmtId="4" fontId="17" fillId="42" borderId="15" xfId="0" applyNumberFormat="1" applyFont="1" applyFill="1" applyBorder="1" applyAlignment="1">
      <alignment horizontal="center" vertical="center"/>
    </xf>
    <xf numFmtId="4" fontId="17" fillId="42" borderId="14" xfId="0" applyNumberFormat="1" applyFont="1" applyFill="1" applyBorder="1" applyAlignment="1">
      <alignment horizontal="center" vertical="center"/>
    </xf>
    <xf numFmtId="4" fontId="17" fillId="42" borderId="13" xfId="0" applyNumberFormat="1" applyFont="1" applyFill="1" applyBorder="1" applyAlignment="1">
      <alignment horizontal="center" vertical="center"/>
    </xf>
    <xf numFmtId="4" fontId="16" fillId="0" borderId="35" xfId="0" applyNumberFormat="1" applyFont="1" applyBorder="1" applyAlignment="1">
      <alignment horizontal="center" vertical="center"/>
    </xf>
    <xf numFmtId="4" fontId="16" fillId="0" borderId="36" xfId="0" applyNumberFormat="1" applyFont="1" applyBorder="1" applyAlignment="1">
      <alignment horizontal="center" vertical="center"/>
    </xf>
    <xf numFmtId="4" fontId="16" fillId="0" borderId="37" xfId="0" applyNumberFormat="1" applyFont="1" applyBorder="1" applyAlignment="1">
      <alignment horizontal="center" vertical="center"/>
    </xf>
    <xf numFmtId="4" fontId="17" fillId="43" borderId="38" xfId="0" applyNumberFormat="1" applyFont="1" applyFill="1" applyBorder="1" applyAlignment="1">
      <alignment horizontal="center" vertical="center"/>
    </xf>
    <xf numFmtId="4" fontId="17" fillId="43" borderId="39" xfId="0" applyNumberFormat="1" applyFont="1" applyFill="1" applyBorder="1" applyAlignment="1">
      <alignment horizontal="center" vertical="center"/>
    </xf>
    <xf numFmtId="4" fontId="17" fillId="43" borderId="40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4" fontId="17" fillId="44" borderId="18" xfId="0" applyNumberFormat="1" applyFont="1" applyFill="1" applyBorder="1" applyAlignment="1">
      <alignment horizontal="center" vertical="center"/>
    </xf>
    <xf numFmtId="4" fontId="17" fillId="44" borderId="19" xfId="0" applyNumberFormat="1" applyFont="1" applyFill="1" applyBorder="1" applyAlignment="1">
      <alignment horizontal="center" vertical="center"/>
    </xf>
    <xf numFmtId="4" fontId="17" fillId="44" borderId="20" xfId="0" applyNumberFormat="1" applyFont="1" applyFill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34" xfId="0" applyFont="1" applyBorder="1" applyAlignment="1">
      <alignment horizontal="left" vertical="center" wrapText="1"/>
    </xf>
    <xf numFmtId="4" fontId="17" fillId="42" borderId="18" xfId="0" applyNumberFormat="1" applyFont="1" applyFill="1" applyBorder="1" applyAlignment="1">
      <alignment horizontal="center" vertical="center" wrapText="1"/>
    </xf>
    <xf numFmtId="4" fontId="17" fillId="42" borderId="19" xfId="0" applyNumberFormat="1" applyFont="1" applyFill="1" applyBorder="1" applyAlignment="1">
      <alignment horizontal="center" vertical="center" wrapText="1"/>
    </xf>
    <xf numFmtId="4" fontId="17" fillId="42" borderId="20" xfId="0" applyNumberFormat="1" applyFont="1" applyFill="1" applyBorder="1" applyAlignment="1">
      <alignment horizontal="center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4" fontId="17" fillId="42" borderId="18" xfId="0" applyNumberFormat="1" applyFont="1" applyFill="1" applyBorder="1" applyAlignment="1">
      <alignment horizontal="center" vertical="center"/>
    </xf>
    <xf numFmtId="4" fontId="17" fillId="42" borderId="19" xfId="0" applyNumberFormat="1" applyFont="1" applyFill="1" applyBorder="1" applyAlignment="1">
      <alignment horizontal="center" vertical="center"/>
    </xf>
    <xf numFmtId="4" fontId="17" fillId="42" borderId="20" xfId="0" applyNumberFormat="1" applyFont="1" applyFill="1" applyBorder="1" applyAlignment="1">
      <alignment horizontal="center" vertical="center"/>
    </xf>
    <xf numFmtId="4" fontId="17" fillId="43" borderId="41" xfId="0" applyNumberFormat="1" applyFont="1" applyFill="1" applyBorder="1" applyAlignment="1">
      <alignment horizontal="center" vertical="center"/>
    </xf>
    <xf numFmtId="4" fontId="17" fillId="42" borderId="34" xfId="0" applyNumberFormat="1" applyFont="1" applyFill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/>
    </xf>
    <xf numFmtId="4" fontId="16" fillId="0" borderId="41" xfId="0" applyNumberFormat="1" applyFont="1" applyBorder="1" applyAlignment="1">
      <alignment horizontal="center" vertical="center"/>
    </xf>
    <xf numFmtId="4" fontId="17" fillId="42" borderId="11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Border="1" applyAlignment="1">
      <alignment vertical="center"/>
    </xf>
    <xf numFmtId="4" fontId="16" fillId="0" borderId="14" xfId="0" applyNumberFormat="1" applyFont="1" applyBorder="1" applyAlignment="1">
      <alignment vertical="center"/>
    </xf>
    <xf numFmtId="4" fontId="16" fillId="0" borderId="13" xfId="0" applyNumberFormat="1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3" fontId="16" fillId="0" borderId="15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4" fontId="17" fillId="43" borderId="14" xfId="0" applyNumberFormat="1" applyFont="1" applyFill="1" applyBorder="1" applyAlignment="1">
      <alignment horizontal="center" vertical="center" wrapText="1"/>
    </xf>
    <xf numFmtId="4" fontId="17" fillId="43" borderId="13" xfId="0" applyNumberFormat="1" applyFont="1" applyFill="1" applyBorder="1" applyAlignment="1">
      <alignment horizontal="center" vertical="center" wrapText="1"/>
    </xf>
    <xf numFmtId="4" fontId="17" fillId="43" borderId="19" xfId="0" applyNumberFormat="1" applyFont="1" applyFill="1" applyBorder="1" applyAlignment="1">
      <alignment horizontal="center" vertical="center" wrapText="1"/>
    </xf>
    <xf numFmtId="4" fontId="17" fillId="43" borderId="20" xfId="0" applyNumberFormat="1" applyFont="1" applyFill="1" applyBorder="1" applyAlignment="1">
      <alignment horizontal="center" vertical="center" wrapText="1"/>
    </xf>
    <xf numFmtId="0" fontId="18" fillId="47" borderId="11" xfId="0" applyFont="1" applyFill="1" applyBorder="1" applyAlignment="1">
      <alignment horizontal="center" vertical="center" wrapText="1"/>
    </xf>
    <xf numFmtId="0" fontId="17" fillId="48" borderId="21" xfId="0" applyFont="1" applyFill="1" applyBorder="1" applyAlignment="1">
      <alignment horizontal="center" vertical="center" wrapText="1"/>
    </xf>
    <xf numFmtId="0" fontId="17" fillId="48" borderId="22" xfId="0" applyFont="1" applyFill="1" applyBorder="1" applyAlignment="1">
      <alignment horizontal="center" vertical="center" wrapText="1"/>
    </xf>
    <xf numFmtId="0" fontId="17" fillId="48" borderId="23" xfId="0" applyFont="1" applyFill="1" applyBorder="1" applyAlignment="1">
      <alignment horizontal="center" vertical="center" wrapText="1"/>
    </xf>
    <xf numFmtId="0" fontId="17" fillId="49" borderId="11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50" borderId="15" xfId="0" applyFont="1" applyFill="1" applyBorder="1" applyAlignment="1">
      <alignment horizontal="center" vertical="center"/>
    </xf>
    <xf numFmtId="0" fontId="18" fillId="50" borderId="14" xfId="0" applyFont="1" applyFill="1" applyBorder="1" applyAlignment="1">
      <alignment horizontal="center" vertical="center"/>
    </xf>
    <xf numFmtId="0" fontId="18" fillId="50" borderId="13" xfId="0" applyFont="1" applyFill="1" applyBorder="1" applyAlignment="1">
      <alignment horizontal="center" vertical="center"/>
    </xf>
    <xf numFmtId="0" fontId="18" fillId="50" borderId="15" xfId="0" applyFont="1" applyFill="1" applyBorder="1" applyAlignment="1">
      <alignment horizontal="center" vertical="center" wrapText="1"/>
    </xf>
    <xf numFmtId="0" fontId="18" fillId="50" borderId="14" xfId="0" applyFont="1" applyFill="1" applyBorder="1" applyAlignment="1">
      <alignment horizontal="center" vertical="center" wrapText="1"/>
    </xf>
    <xf numFmtId="0" fontId="18" fillId="50" borderId="13" xfId="0" applyFont="1" applyFill="1" applyBorder="1" applyAlignment="1">
      <alignment horizontal="center" vertical="center" wrapText="1"/>
    </xf>
    <xf numFmtId="0" fontId="16" fillId="50" borderId="15" xfId="0" applyFont="1" applyFill="1" applyBorder="1" applyAlignment="1">
      <alignment horizontal="left" vertical="center" wrapText="1"/>
    </xf>
    <xf numFmtId="0" fontId="16" fillId="50" borderId="14" xfId="0" applyFont="1" applyFill="1" applyBorder="1" applyAlignment="1">
      <alignment horizontal="left" vertical="center" wrapText="1"/>
    </xf>
    <xf numFmtId="0" fontId="16" fillId="50" borderId="13" xfId="0" applyFont="1" applyFill="1" applyBorder="1" applyAlignment="1">
      <alignment horizontal="left" vertical="center" wrapText="1"/>
    </xf>
    <xf numFmtId="0" fontId="16" fillId="50" borderId="42" xfId="0" applyFont="1" applyFill="1" applyBorder="1" applyAlignment="1">
      <alignment horizontal="center" vertical="center" wrapText="1"/>
    </xf>
    <xf numFmtId="0" fontId="16" fillId="50" borderId="26" xfId="0" applyFont="1" applyFill="1" applyBorder="1" applyAlignment="1">
      <alignment horizontal="center" vertical="center" wrapText="1"/>
    </xf>
    <xf numFmtId="0" fontId="16" fillId="50" borderId="2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Średni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zoomScalePageLayoutView="0" workbookViewId="0" topLeftCell="A127">
      <selection activeCell="E164" sqref="E164"/>
    </sheetView>
  </sheetViews>
  <sheetFormatPr defaultColWidth="8.8515625" defaultRowHeight="12.75"/>
  <cols>
    <col min="1" max="1" width="4.57421875" style="272" customWidth="1"/>
    <col min="2" max="2" width="6.57421875" style="272" customWidth="1"/>
    <col min="3" max="3" width="4.8515625" style="272" customWidth="1"/>
    <col min="4" max="4" width="28.8515625" style="272" customWidth="1"/>
    <col min="5" max="5" width="10.7109375" style="272" customWidth="1"/>
    <col min="6" max="7" width="0" style="272" hidden="1" customWidth="1"/>
    <col min="8" max="8" width="11.00390625" style="272" customWidth="1"/>
    <col min="9" max="9" width="10.7109375" style="272" customWidth="1"/>
    <col min="10" max="10" width="11.8515625" style="272" customWidth="1"/>
    <col min="11" max="11" width="18.00390625" style="273" bestFit="1" customWidth="1"/>
    <col min="12" max="12" width="18.00390625" style="272" bestFit="1" customWidth="1"/>
    <col min="13" max="13" width="19.8515625" style="273" customWidth="1"/>
    <col min="14" max="14" width="19.7109375" style="272" customWidth="1"/>
    <col min="15" max="16384" width="8.8515625" style="272" customWidth="1"/>
  </cols>
  <sheetData>
    <row r="1" spans="1:11" s="176" customFormat="1" ht="12" customHeight="1">
      <c r="A1" s="170"/>
      <c r="B1" s="170"/>
      <c r="C1" s="170"/>
      <c r="D1" s="171"/>
      <c r="E1" s="172"/>
      <c r="F1" s="172"/>
      <c r="G1" s="173"/>
      <c r="H1" s="174"/>
      <c r="I1" s="282" t="s">
        <v>356</v>
      </c>
      <c r="J1" s="282"/>
      <c r="K1" s="175"/>
    </row>
    <row r="2" spans="1:11" s="176" customFormat="1" ht="13.5" customHeight="1">
      <c r="A2" s="170"/>
      <c r="B2" s="170"/>
      <c r="C2" s="170"/>
      <c r="D2" s="171"/>
      <c r="E2" s="172"/>
      <c r="F2" s="172"/>
      <c r="G2" s="173"/>
      <c r="H2" s="174"/>
      <c r="I2" s="282"/>
      <c r="J2" s="282"/>
      <c r="K2" s="175"/>
    </row>
    <row r="3" spans="1:11" s="176" customFormat="1" ht="15" customHeight="1">
      <c r="A3" s="170"/>
      <c r="B3" s="170"/>
      <c r="C3" s="170"/>
      <c r="D3" s="171"/>
      <c r="E3" s="172"/>
      <c r="F3" s="172"/>
      <c r="G3" s="173"/>
      <c r="H3" s="174"/>
      <c r="I3" s="282"/>
      <c r="J3" s="282"/>
      <c r="K3" s="175"/>
    </row>
    <row r="4" spans="1:11" s="176" customFormat="1" ht="23.25" customHeight="1">
      <c r="A4" s="283" t="s">
        <v>237</v>
      </c>
      <c r="B4" s="283"/>
      <c r="C4" s="283"/>
      <c r="D4" s="283"/>
      <c r="E4" s="283"/>
      <c r="F4" s="283"/>
      <c r="G4" s="283"/>
      <c r="H4" s="283"/>
      <c r="I4" s="283"/>
      <c r="J4" s="283"/>
      <c r="K4" s="177"/>
    </row>
    <row r="5" spans="1:11" s="176" customFormat="1" ht="12" thickBot="1">
      <c r="A5" s="170"/>
      <c r="B5" s="170"/>
      <c r="C5" s="170"/>
      <c r="D5" s="171"/>
      <c r="E5" s="172"/>
      <c r="F5" s="172"/>
      <c r="G5" s="173"/>
      <c r="H5" s="173"/>
      <c r="I5" s="173"/>
      <c r="J5" s="172"/>
      <c r="K5" s="178"/>
    </row>
    <row r="6" spans="1:11" s="176" customFormat="1" ht="34.5" customHeight="1" thickTop="1">
      <c r="A6" s="284" t="s">
        <v>238</v>
      </c>
      <c r="B6" s="286" t="s">
        <v>239</v>
      </c>
      <c r="C6" s="284" t="s">
        <v>0</v>
      </c>
      <c r="D6" s="288" t="s">
        <v>1</v>
      </c>
      <c r="E6" s="290" t="s">
        <v>213</v>
      </c>
      <c r="F6" s="179"/>
      <c r="G6" s="179"/>
      <c r="H6" s="290" t="s">
        <v>240</v>
      </c>
      <c r="I6" s="291" t="s">
        <v>241</v>
      </c>
      <c r="J6" s="290" t="s">
        <v>242</v>
      </c>
      <c r="K6" s="180"/>
    </row>
    <row r="7" spans="1:11" s="176" customFormat="1" ht="7.5" customHeight="1">
      <c r="A7" s="285"/>
      <c r="B7" s="287"/>
      <c r="C7" s="285"/>
      <c r="D7" s="289"/>
      <c r="E7" s="290"/>
      <c r="F7" s="181" t="s">
        <v>2</v>
      </c>
      <c r="G7" s="182" t="s">
        <v>3</v>
      </c>
      <c r="H7" s="290"/>
      <c r="I7" s="291"/>
      <c r="J7" s="290"/>
      <c r="K7" s="183"/>
    </row>
    <row r="8" spans="1:11" s="176" customFormat="1" ht="11.25" customHeight="1">
      <c r="A8" s="184">
        <v>1</v>
      </c>
      <c r="B8" s="184">
        <v>2</v>
      </c>
      <c r="C8" s="184">
        <v>3</v>
      </c>
      <c r="D8" s="185">
        <v>4</v>
      </c>
      <c r="E8" s="186">
        <v>5</v>
      </c>
      <c r="F8" s="186" t="s">
        <v>4</v>
      </c>
      <c r="G8" s="187" t="s">
        <v>5</v>
      </c>
      <c r="H8" s="186">
        <v>6</v>
      </c>
      <c r="I8" s="188">
        <v>7</v>
      </c>
      <c r="J8" s="186">
        <v>8</v>
      </c>
      <c r="K8" s="189"/>
    </row>
    <row r="9" spans="1:11" s="176" customFormat="1" ht="20.25" customHeight="1">
      <c r="A9" s="190" t="s">
        <v>6</v>
      </c>
      <c r="B9" s="191"/>
      <c r="C9" s="191"/>
      <c r="D9" s="192" t="s">
        <v>7</v>
      </c>
      <c r="E9" s="193">
        <f>SUM(E10)</f>
        <v>147</v>
      </c>
      <c r="F9" s="193" t="e">
        <f>SUM(#REF!)</f>
        <v>#REF!</v>
      </c>
      <c r="G9" s="193" t="e">
        <f>SUM(#REF!)</f>
        <v>#REF!</v>
      </c>
      <c r="H9" s="193">
        <f>SUM(H10)</f>
        <v>146.8</v>
      </c>
      <c r="I9" s="194">
        <f>H9/E9</f>
        <v>0.9986394557823131</v>
      </c>
      <c r="J9" s="193">
        <f>SUM(J10)</f>
        <v>0</v>
      </c>
      <c r="K9" s="195"/>
    </row>
    <row r="10" spans="1:11" s="176" customFormat="1" ht="21" customHeight="1">
      <c r="A10" s="196"/>
      <c r="B10" s="197" t="s">
        <v>216</v>
      </c>
      <c r="C10" s="198"/>
      <c r="D10" s="199" t="s">
        <v>11</v>
      </c>
      <c r="E10" s="200">
        <f>SUM(E11:E11)</f>
        <v>147</v>
      </c>
      <c r="F10" s="201"/>
      <c r="G10" s="202"/>
      <c r="H10" s="200">
        <f>SUM(H11:H11)</f>
        <v>146.8</v>
      </c>
      <c r="I10" s="203">
        <f>H10/E10</f>
        <v>0.9986394557823131</v>
      </c>
      <c r="J10" s="200">
        <f>SUM(J11:J11)</f>
        <v>0</v>
      </c>
      <c r="K10" s="195"/>
    </row>
    <row r="11" spans="1:11" s="176" customFormat="1" ht="67.5">
      <c r="A11" s="196"/>
      <c r="B11" s="197"/>
      <c r="C11" s="198">
        <v>2010</v>
      </c>
      <c r="D11" s="204" t="s">
        <v>12</v>
      </c>
      <c r="E11" s="201">
        <v>147</v>
      </c>
      <c r="F11" s="201"/>
      <c r="G11" s="202"/>
      <c r="H11" s="201">
        <v>146.8</v>
      </c>
      <c r="I11" s="205">
        <f>H11/E11</f>
        <v>0.9986394557823131</v>
      </c>
      <c r="J11" s="206">
        <v>0</v>
      </c>
      <c r="K11" s="207"/>
    </row>
    <row r="12" spans="1:11" s="176" customFormat="1" ht="19.5" customHeight="1">
      <c r="A12" s="190" t="s">
        <v>15</v>
      </c>
      <c r="B12" s="208"/>
      <c r="C12" s="208"/>
      <c r="D12" s="192" t="s">
        <v>16</v>
      </c>
      <c r="E12" s="193">
        <f>SUM(E13)</f>
        <v>647355</v>
      </c>
      <c r="F12" s="209" t="e">
        <f>SUM(#REF!)</f>
        <v>#REF!</v>
      </c>
      <c r="G12" s="209" t="e">
        <f>SUM(#REF!)</f>
        <v>#REF!</v>
      </c>
      <c r="H12" s="193">
        <f>SUM(H13)</f>
        <v>145023.53</v>
      </c>
      <c r="I12" s="210">
        <f>H12/E12</f>
        <v>0.22402473140703325</v>
      </c>
      <c r="J12" s="193">
        <f>SUM(J13)</f>
        <v>0</v>
      </c>
      <c r="K12" s="195"/>
    </row>
    <row r="13" spans="1:11" s="176" customFormat="1" ht="19.5" customHeight="1">
      <c r="A13" s="197"/>
      <c r="B13" s="211">
        <v>60016</v>
      </c>
      <c r="C13" s="211"/>
      <c r="D13" s="199" t="s">
        <v>193</v>
      </c>
      <c r="E13" s="200">
        <f>SUM(E14:E16)</f>
        <v>647355</v>
      </c>
      <c r="F13" s="200"/>
      <c r="G13" s="200"/>
      <c r="H13" s="200">
        <f>SUM(H14:H16)</f>
        <v>145023.53</v>
      </c>
      <c r="I13" s="212">
        <f>H13/E13</f>
        <v>0.22402473140703325</v>
      </c>
      <c r="J13" s="213">
        <f>SUM(J14:J16)</f>
        <v>0</v>
      </c>
      <c r="K13" s="195"/>
    </row>
    <row r="14" spans="1:11" s="176" customFormat="1" ht="45" customHeight="1">
      <c r="A14" s="197"/>
      <c r="B14" s="211"/>
      <c r="C14" s="198">
        <v>2990</v>
      </c>
      <c r="D14" s="204" t="s">
        <v>245</v>
      </c>
      <c r="E14" s="201">
        <v>0</v>
      </c>
      <c r="F14" s="201"/>
      <c r="G14" s="201"/>
      <c r="H14" s="201">
        <v>4507.58</v>
      </c>
      <c r="I14" s="205">
        <v>1</v>
      </c>
      <c r="J14" s="214">
        <v>0</v>
      </c>
      <c r="K14" s="207"/>
    </row>
    <row r="15" spans="1:11" s="176" customFormat="1" ht="20.25" customHeight="1">
      <c r="A15" s="197"/>
      <c r="B15" s="211"/>
      <c r="C15" s="198">
        <v>6208</v>
      </c>
      <c r="D15" s="204" t="s">
        <v>231</v>
      </c>
      <c r="E15" s="201">
        <v>363355</v>
      </c>
      <c r="F15" s="201"/>
      <c r="G15" s="201"/>
      <c r="H15" s="201">
        <v>0</v>
      </c>
      <c r="I15" s="212">
        <f>H15/E15</f>
        <v>0</v>
      </c>
      <c r="J15" s="214">
        <v>0</v>
      </c>
      <c r="K15" s="207"/>
    </row>
    <row r="16" spans="1:11" s="176" customFormat="1" ht="45" customHeight="1">
      <c r="A16" s="197"/>
      <c r="B16" s="211"/>
      <c r="C16" s="198">
        <v>6330</v>
      </c>
      <c r="D16" s="204" t="s">
        <v>244</v>
      </c>
      <c r="E16" s="201">
        <v>284000</v>
      </c>
      <c r="F16" s="201"/>
      <c r="G16" s="201"/>
      <c r="H16" s="201">
        <v>140515.95</v>
      </c>
      <c r="I16" s="212">
        <f>H16/E16</f>
        <v>0.49477447183098594</v>
      </c>
      <c r="J16" s="214">
        <v>0</v>
      </c>
      <c r="K16" s="207"/>
    </row>
    <row r="17" spans="1:11" s="176" customFormat="1" ht="18" customHeight="1">
      <c r="A17" s="208">
        <v>700</v>
      </c>
      <c r="B17" s="208"/>
      <c r="C17" s="208"/>
      <c r="D17" s="192" t="s">
        <v>22</v>
      </c>
      <c r="E17" s="209">
        <f>SUM(E18)</f>
        <v>762430</v>
      </c>
      <c r="F17" s="209">
        <f>SUM(F18)</f>
        <v>0</v>
      </c>
      <c r="G17" s="215">
        <f>F17/E17</f>
        <v>0</v>
      </c>
      <c r="H17" s="209">
        <f>SUM(H18)</f>
        <v>402581.1</v>
      </c>
      <c r="I17" s="194">
        <f>H17/E17</f>
        <v>0.5280236874204844</v>
      </c>
      <c r="J17" s="193">
        <f>SUM(J18)</f>
        <v>58116.78999999999</v>
      </c>
      <c r="K17" s="195"/>
    </row>
    <row r="18" spans="1:11" s="176" customFormat="1" ht="23.25" customHeight="1">
      <c r="A18" s="216"/>
      <c r="B18" s="216">
        <v>70005</v>
      </c>
      <c r="C18" s="216"/>
      <c r="D18" s="217" t="s">
        <v>23</v>
      </c>
      <c r="E18" s="218">
        <f>SUM(E19:E24)</f>
        <v>762430</v>
      </c>
      <c r="F18" s="218">
        <f>SUM(F19:F23)</f>
        <v>0</v>
      </c>
      <c r="G18" s="219">
        <f>F18/E18</f>
        <v>0</v>
      </c>
      <c r="H18" s="218">
        <f>SUM(H19:H24)</f>
        <v>402581.1</v>
      </c>
      <c r="I18" s="220">
        <f>H18/E18</f>
        <v>0.5280236874204844</v>
      </c>
      <c r="J18" s="218">
        <f>SUM(J19:J24)</f>
        <v>58116.78999999999</v>
      </c>
      <c r="K18" s="195"/>
    </row>
    <row r="19" spans="1:11" s="176" customFormat="1" ht="28.5" customHeight="1">
      <c r="A19" s="198"/>
      <c r="B19" s="198"/>
      <c r="C19" s="221" t="s">
        <v>28</v>
      </c>
      <c r="D19" s="204" t="s">
        <v>29</v>
      </c>
      <c r="E19" s="201">
        <v>50000</v>
      </c>
      <c r="F19" s="201"/>
      <c r="G19" s="202"/>
      <c r="H19" s="201">
        <v>47768.58</v>
      </c>
      <c r="I19" s="222">
        <f aca="true" t="shared" si="0" ref="I19:I82">H19/E19</f>
        <v>0.9553716</v>
      </c>
      <c r="J19" s="206">
        <v>6028.48</v>
      </c>
      <c r="K19" s="207"/>
    </row>
    <row r="20" spans="1:11" s="176" customFormat="1" ht="78.75">
      <c r="A20" s="198"/>
      <c r="B20" s="198"/>
      <c r="C20" s="221" t="s">
        <v>30</v>
      </c>
      <c r="D20" s="204" t="s">
        <v>31</v>
      </c>
      <c r="E20" s="201">
        <v>100000</v>
      </c>
      <c r="F20" s="201"/>
      <c r="G20" s="202"/>
      <c r="H20" s="201">
        <v>53496.93</v>
      </c>
      <c r="I20" s="222">
        <f t="shared" si="0"/>
        <v>0.5349693</v>
      </c>
      <c r="J20" s="206">
        <v>41039.09</v>
      </c>
      <c r="K20" s="207"/>
    </row>
    <row r="21" spans="1:11" s="176" customFormat="1" ht="50.25" customHeight="1">
      <c r="A21" s="198"/>
      <c r="B21" s="198"/>
      <c r="C21" s="221" t="s">
        <v>214</v>
      </c>
      <c r="D21" s="204" t="s">
        <v>215</v>
      </c>
      <c r="E21" s="201">
        <v>20000</v>
      </c>
      <c r="F21" s="201"/>
      <c r="G21" s="202"/>
      <c r="H21" s="201">
        <v>1109.3</v>
      </c>
      <c r="I21" s="222">
        <f t="shared" si="0"/>
        <v>0.055465</v>
      </c>
      <c r="J21" s="206">
        <v>0</v>
      </c>
      <c r="K21" s="207"/>
    </row>
    <row r="22" spans="1:11" s="176" customFormat="1" ht="36.75" customHeight="1">
      <c r="A22" s="198"/>
      <c r="B22" s="198"/>
      <c r="C22" s="221" t="s">
        <v>32</v>
      </c>
      <c r="D22" s="204" t="s">
        <v>33</v>
      </c>
      <c r="E22" s="201">
        <v>500000</v>
      </c>
      <c r="F22" s="201"/>
      <c r="G22" s="202"/>
      <c r="H22" s="201">
        <v>220208</v>
      </c>
      <c r="I22" s="222">
        <f t="shared" si="0"/>
        <v>0.440416</v>
      </c>
      <c r="J22" s="206">
        <v>0</v>
      </c>
      <c r="K22" s="207"/>
    </row>
    <row r="23" spans="1:11" s="176" customFormat="1" ht="17.25" customHeight="1">
      <c r="A23" s="198"/>
      <c r="B23" s="198"/>
      <c r="C23" s="221" t="s">
        <v>34</v>
      </c>
      <c r="D23" s="204" t="s">
        <v>35</v>
      </c>
      <c r="E23" s="201">
        <v>10000</v>
      </c>
      <c r="F23" s="201"/>
      <c r="G23" s="202"/>
      <c r="H23" s="201">
        <v>568.29</v>
      </c>
      <c r="I23" s="222">
        <f t="shared" si="0"/>
        <v>0.056829</v>
      </c>
      <c r="J23" s="206">
        <v>11049.22</v>
      </c>
      <c r="K23" s="207"/>
    </row>
    <row r="24" spans="1:11" s="176" customFormat="1" ht="18" customHeight="1">
      <c r="A24" s="198"/>
      <c r="B24" s="198"/>
      <c r="C24" s="221" t="s">
        <v>45</v>
      </c>
      <c r="D24" s="223" t="s">
        <v>46</v>
      </c>
      <c r="E24" s="201">
        <v>82430</v>
      </c>
      <c r="F24" s="201"/>
      <c r="G24" s="202"/>
      <c r="H24" s="201">
        <v>79430</v>
      </c>
      <c r="I24" s="222">
        <f t="shared" si="0"/>
        <v>0.963605483440495</v>
      </c>
      <c r="J24" s="206">
        <v>0</v>
      </c>
      <c r="K24" s="207"/>
    </row>
    <row r="25" spans="1:11" s="224" customFormat="1" ht="17.25" customHeight="1">
      <c r="A25" s="208">
        <v>710</v>
      </c>
      <c r="B25" s="208"/>
      <c r="C25" s="190"/>
      <c r="D25" s="192" t="s">
        <v>36</v>
      </c>
      <c r="E25" s="209">
        <f>SUM(E26)</f>
        <v>50000</v>
      </c>
      <c r="F25" s="209">
        <f>SUM(F26)</f>
        <v>0</v>
      </c>
      <c r="G25" s="215">
        <f>F25/E25</f>
        <v>0</v>
      </c>
      <c r="H25" s="209">
        <f>SUM(H26)</f>
        <v>33987.509999999995</v>
      </c>
      <c r="I25" s="194">
        <f t="shared" si="0"/>
        <v>0.6797501999999999</v>
      </c>
      <c r="J25" s="209">
        <f>SUM(J26)</f>
        <v>0</v>
      </c>
      <c r="K25" s="195"/>
    </row>
    <row r="26" spans="1:11" s="176" customFormat="1" ht="18" customHeight="1">
      <c r="A26" s="216"/>
      <c r="B26" s="216">
        <v>71035</v>
      </c>
      <c r="C26" s="225"/>
      <c r="D26" s="217" t="s">
        <v>42</v>
      </c>
      <c r="E26" s="218">
        <f>SUM(E27:E29)</f>
        <v>50000</v>
      </c>
      <c r="F26" s="218">
        <f>SUM(F27:F29)</f>
        <v>0</v>
      </c>
      <c r="G26" s="218">
        <f>SUM(G27:G29)</f>
        <v>0</v>
      </c>
      <c r="H26" s="218">
        <f>SUM(H27:H29)</f>
        <v>33987.509999999995</v>
      </c>
      <c r="I26" s="220">
        <f t="shared" si="0"/>
        <v>0.6797501999999999</v>
      </c>
      <c r="J26" s="218">
        <f>SUM(J27:J29)</f>
        <v>0</v>
      </c>
      <c r="K26" s="195"/>
    </row>
    <row r="27" spans="1:11" s="176" customFormat="1" ht="21" customHeight="1">
      <c r="A27" s="216"/>
      <c r="B27" s="216"/>
      <c r="C27" s="226" t="s">
        <v>43</v>
      </c>
      <c r="D27" s="223" t="s">
        <v>44</v>
      </c>
      <c r="E27" s="227">
        <v>32000</v>
      </c>
      <c r="F27" s="227"/>
      <c r="G27" s="228"/>
      <c r="H27" s="227">
        <v>25483.67</v>
      </c>
      <c r="I27" s="222">
        <f t="shared" si="0"/>
        <v>0.7963646874999999</v>
      </c>
      <c r="J27" s="206">
        <v>0</v>
      </c>
      <c r="K27" s="195"/>
    </row>
    <row r="28" spans="1:11" s="176" customFormat="1" ht="17.25" customHeight="1">
      <c r="A28" s="216"/>
      <c r="B28" s="216"/>
      <c r="C28" s="229" t="s">
        <v>45</v>
      </c>
      <c r="D28" s="223" t="s">
        <v>46</v>
      </c>
      <c r="E28" s="227">
        <v>15000</v>
      </c>
      <c r="F28" s="227"/>
      <c r="G28" s="228"/>
      <c r="H28" s="227">
        <v>7003.84</v>
      </c>
      <c r="I28" s="222">
        <f t="shared" si="0"/>
        <v>0.46692266666666665</v>
      </c>
      <c r="J28" s="206">
        <v>0</v>
      </c>
      <c r="K28" s="195"/>
    </row>
    <row r="29" spans="1:11" s="176" customFormat="1" ht="56.25">
      <c r="A29" s="230"/>
      <c r="B29" s="230"/>
      <c r="C29" s="231">
        <v>2020</v>
      </c>
      <c r="D29" s="223" t="s">
        <v>47</v>
      </c>
      <c r="E29" s="227">
        <v>3000</v>
      </c>
      <c r="F29" s="227"/>
      <c r="G29" s="228"/>
      <c r="H29" s="227">
        <v>1500</v>
      </c>
      <c r="I29" s="222">
        <f t="shared" si="0"/>
        <v>0.5</v>
      </c>
      <c r="J29" s="206">
        <v>0</v>
      </c>
      <c r="K29" s="207"/>
    </row>
    <row r="30" spans="1:11" s="224" customFormat="1" ht="19.5" customHeight="1">
      <c r="A30" s="208">
        <v>750</v>
      </c>
      <c r="B30" s="208"/>
      <c r="C30" s="208"/>
      <c r="D30" s="192" t="s">
        <v>72</v>
      </c>
      <c r="E30" s="209">
        <f>SUM(E31+E34)</f>
        <v>172000</v>
      </c>
      <c r="F30" s="209" t="e">
        <f>SUM(F31+#REF!+F34+#REF!)</f>
        <v>#REF!</v>
      </c>
      <c r="G30" s="215" t="e">
        <f>F30/E30</f>
        <v>#REF!</v>
      </c>
      <c r="H30" s="209">
        <f>SUM(H31+H34)</f>
        <v>103686.54000000001</v>
      </c>
      <c r="I30" s="194">
        <f t="shared" si="0"/>
        <v>0.6028287209302327</v>
      </c>
      <c r="J30" s="209">
        <f>SUM(J31+J34)</f>
        <v>0</v>
      </c>
      <c r="K30" s="195"/>
    </row>
    <row r="31" spans="1:11" s="176" customFormat="1" ht="18.75" customHeight="1">
      <c r="A31" s="211"/>
      <c r="B31" s="211">
        <v>75011</v>
      </c>
      <c r="C31" s="211"/>
      <c r="D31" s="199" t="s">
        <v>73</v>
      </c>
      <c r="E31" s="232">
        <f>SUM(E32:E33)</f>
        <v>156600</v>
      </c>
      <c r="F31" s="232">
        <f>SUM(F32:F33)</f>
        <v>64300</v>
      </c>
      <c r="G31" s="232">
        <f>F31/E31</f>
        <v>0.4106002554278416</v>
      </c>
      <c r="H31" s="232">
        <f>SUM(H32:H33)</f>
        <v>83991.85</v>
      </c>
      <c r="I31" s="220">
        <f t="shared" si="0"/>
        <v>0.5363464240102171</v>
      </c>
      <c r="J31" s="233">
        <f>SUM(J32:J33)</f>
        <v>0</v>
      </c>
      <c r="K31" s="195"/>
    </row>
    <row r="32" spans="1:11" s="176" customFormat="1" ht="56.25" customHeight="1">
      <c r="A32" s="198"/>
      <c r="B32" s="198"/>
      <c r="C32" s="234">
        <v>2010</v>
      </c>
      <c r="D32" s="204" t="s">
        <v>12</v>
      </c>
      <c r="E32" s="201">
        <v>155900</v>
      </c>
      <c r="F32" s="201">
        <v>64300</v>
      </c>
      <c r="G32" s="202">
        <f>F32/E32</f>
        <v>0.4124438742783836</v>
      </c>
      <c r="H32" s="201">
        <v>83955</v>
      </c>
      <c r="I32" s="222">
        <f t="shared" si="0"/>
        <v>0.5385182809493265</v>
      </c>
      <c r="J32" s="206">
        <v>0</v>
      </c>
      <c r="K32" s="195"/>
    </row>
    <row r="33" spans="1:11" s="176" customFormat="1" ht="49.5" customHeight="1">
      <c r="A33" s="198"/>
      <c r="B33" s="198"/>
      <c r="C33" s="234">
        <v>2360</v>
      </c>
      <c r="D33" s="204" t="s">
        <v>74</v>
      </c>
      <c r="E33" s="201">
        <v>700</v>
      </c>
      <c r="F33" s="201"/>
      <c r="G33" s="202"/>
      <c r="H33" s="201">
        <v>36.85</v>
      </c>
      <c r="I33" s="222">
        <f t="shared" si="0"/>
        <v>0.052642857142857144</v>
      </c>
      <c r="J33" s="206">
        <v>0</v>
      </c>
      <c r="K33" s="195"/>
    </row>
    <row r="34" spans="1:11" s="176" customFormat="1" ht="26.25" customHeight="1">
      <c r="A34" s="211"/>
      <c r="B34" s="211">
        <v>75023</v>
      </c>
      <c r="C34" s="211"/>
      <c r="D34" s="199" t="s">
        <v>77</v>
      </c>
      <c r="E34" s="232">
        <f>SUM(E35:E36)</f>
        <v>15400</v>
      </c>
      <c r="F34" s="232">
        <f>SUM(F35:F36)</f>
        <v>1919</v>
      </c>
      <c r="G34" s="232">
        <f>SUM(G35:G36)</f>
        <v>4.3725</v>
      </c>
      <c r="H34" s="232">
        <f>SUM(H35:H36)</f>
        <v>19694.69</v>
      </c>
      <c r="I34" s="220">
        <f t="shared" si="0"/>
        <v>1.2788759740259739</v>
      </c>
      <c r="J34" s="232">
        <f>SUM(J35:J36)</f>
        <v>0</v>
      </c>
      <c r="K34" s="195"/>
    </row>
    <row r="35" spans="1:11" s="176" customFormat="1" ht="21.75" customHeight="1">
      <c r="A35" s="211"/>
      <c r="B35" s="211"/>
      <c r="C35" s="221" t="s">
        <v>34</v>
      </c>
      <c r="D35" s="204" t="s">
        <v>35</v>
      </c>
      <c r="E35" s="201">
        <v>400</v>
      </c>
      <c r="F35" s="201">
        <v>1749</v>
      </c>
      <c r="G35" s="202">
        <f>F35/E35</f>
        <v>4.3725</v>
      </c>
      <c r="H35" s="201">
        <v>81.35</v>
      </c>
      <c r="I35" s="222">
        <f t="shared" si="0"/>
        <v>0.20337499999999997</v>
      </c>
      <c r="J35" s="206">
        <v>0</v>
      </c>
      <c r="K35" s="195"/>
    </row>
    <row r="36" spans="1:11" s="176" customFormat="1" ht="20.25" customHeight="1">
      <c r="A36" s="211"/>
      <c r="B36" s="211"/>
      <c r="C36" s="221" t="s">
        <v>45</v>
      </c>
      <c r="D36" s="204" t="s">
        <v>46</v>
      </c>
      <c r="E36" s="201">
        <v>15000</v>
      </c>
      <c r="F36" s="201">
        <v>170</v>
      </c>
      <c r="G36" s="202"/>
      <c r="H36" s="201">
        <v>19613.34</v>
      </c>
      <c r="I36" s="222">
        <f t="shared" si="0"/>
        <v>1.307556</v>
      </c>
      <c r="J36" s="206">
        <v>0</v>
      </c>
      <c r="K36" s="195"/>
    </row>
    <row r="37" spans="1:11" s="224" customFormat="1" ht="34.5" customHeight="1">
      <c r="A37" s="208">
        <v>751</v>
      </c>
      <c r="B37" s="208"/>
      <c r="C37" s="208"/>
      <c r="D37" s="192" t="s">
        <v>83</v>
      </c>
      <c r="E37" s="209">
        <f>SUM(E38+E40)</f>
        <v>43283</v>
      </c>
      <c r="F37" s="209">
        <f>SUM(F38)</f>
        <v>1200</v>
      </c>
      <c r="G37" s="209">
        <f>SUM(G38)</f>
        <v>0.5106382978723404</v>
      </c>
      <c r="H37" s="209">
        <f>SUM(H38+H40)</f>
        <v>42107</v>
      </c>
      <c r="I37" s="194">
        <f t="shared" si="0"/>
        <v>0.9728299794376545</v>
      </c>
      <c r="J37" s="193">
        <f>SUM(J38+J40)</f>
        <v>0</v>
      </c>
      <c r="K37" s="176"/>
    </row>
    <row r="38" spans="1:10" s="176" customFormat="1" ht="24.75" customHeight="1">
      <c r="A38" s="216"/>
      <c r="B38" s="211">
        <v>75101</v>
      </c>
      <c r="C38" s="211"/>
      <c r="D38" s="199" t="s">
        <v>84</v>
      </c>
      <c r="E38" s="200">
        <f>SUM(E39:E39)</f>
        <v>2350</v>
      </c>
      <c r="F38" s="200">
        <f>SUM(F39:F39)</f>
        <v>1200</v>
      </c>
      <c r="G38" s="232">
        <f>F38/E38</f>
        <v>0.5106382978723404</v>
      </c>
      <c r="H38" s="200">
        <f>SUM(H39:H39)</f>
        <v>1174</v>
      </c>
      <c r="I38" s="220">
        <f t="shared" si="0"/>
        <v>0.49957446808510636</v>
      </c>
      <c r="J38" s="233">
        <f>SUM(J39:J39)</f>
        <v>0</v>
      </c>
    </row>
    <row r="39" spans="1:11" s="176" customFormat="1" ht="55.5" customHeight="1">
      <c r="A39" s="198"/>
      <c r="B39" s="198"/>
      <c r="C39" s="198">
        <v>2010</v>
      </c>
      <c r="D39" s="204" t="s">
        <v>12</v>
      </c>
      <c r="E39" s="202">
        <v>2350</v>
      </c>
      <c r="F39" s="201">
        <v>1200</v>
      </c>
      <c r="G39" s="202">
        <f>F39/E39</f>
        <v>0.5106382978723404</v>
      </c>
      <c r="H39" s="202">
        <v>1174</v>
      </c>
      <c r="I39" s="222">
        <f t="shared" si="0"/>
        <v>0.49957446808510636</v>
      </c>
      <c r="J39" s="206">
        <v>0</v>
      </c>
      <c r="K39" s="195"/>
    </row>
    <row r="40" spans="1:11" s="176" customFormat="1" ht="17.25" customHeight="1">
      <c r="A40" s="216"/>
      <c r="B40" s="211">
        <v>75107</v>
      </c>
      <c r="C40" s="211"/>
      <c r="D40" s="199" t="s">
        <v>246</v>
      </c>
      <c r="E40" s="200">
        <f>E41</f>
        <v>40933</v>
      </c>
      <c r="F40" s="200" t="e">
        <f>SUM(#REF!)</f>
        <v>#REF!</v>
      </c>
      <c r="G40" s="232" t="e">
        <f>F40/E40</f>
        <v>#REF!</v>
      </c>
      <c r="H40" s="200">
        <f>H41</f>
        <v>40933</v>
      </c>
      <c r="I40" s="222">
        <f t="shared" si="0"/>
        <v>1</v>
      </c>
      <c r="J40" s="200">
        <f>J41</f>
        <v>0</v>
      </c>
      <c r="K40" s="195"/>
    </row>
    <row r="41" spans="1:11" s="176" customFormat="1" ht="67.5">
      <c r="A41" s="216"/>
      <c r="B41" s="211"/>
      <c r="C41" s="198">
        <v>2010</v>
      </c>
      <c r="D41" s="204" t="s">
        <v>12</v>
      </c>
      <c r="E41" s="201">
        <v>40933</v>
      </c>
      <c r="F41" s="201"/>
      <c r="G41" s="202"/>
      <c r="H41" s="201">
        <v>40933</v>
      </c>
      <c r="I41" s="222">
        <f t="shared" si="0"/>
        <v>1</v>
      </c>
      <c r="J41" s="206">
        <v>0</v>
      </c>
      <c r="K41" s="195"/>
    </row>
    <row r="42" spans="1:11" s="224" customFormat="1" ht="25.5" customHeight="1">
      <c r="A42" s="208">
        <v>754</v>
      </c>
      <c r="B42" s="208"/>
      <c r="C42" s="208"/>
      <c r="D42" s="192" t="s">
        <v>85</v>
      </c>
      <c r="E42" s="209">
        <f>E43</f>
        <v>3000</v>
      </c>
      <c r="F42" s="209" t="e">
        <f>SUM(F43+#REF!)</f>
        <v>#REF!</v>
      </c>
      <c r="G42" s="209" t="e">
        <f>SUM(G43+#REF!)</f>
        <v>#REF!</v>
      </c>
      <c r="H42" s="209">
        <f>H43</f>
        <v>0</v>
      </c>
      <c r="I42" s="194">
        <f t="shared" si="0"/>
        <v>0</v>
      </c>
      <c r="J42" s="193">
        <f>SUM(J44+J45)</f>
        <v>0</v>
      </c>
      <c r="K42" s="195"/>
    </row>
    <row r="43" spans="1:11" s="176" customFormat="1" ht="21.75" customHeight="1">
      <c r="A43" s="211"/>
      <c r="B43" s="211">
        <v>75412</v>
      </c>
      <c r="C43" s="211"/>
      <c r="D43" s="199" t="s">
        <v>86</v>
      </c>
      <c r="E43" s="200">
        <f>SUM(E44+E45)</f>
        <v>3000</v>
      </c>
      <c r="F43" s="200"/>
      <c r="G43" s="232"/>
      <c r="H43" s="200">
        <f>H44</f>
        <v>0</v>
      </c>
      <c r="I43" s="212">
        <f t="shared" si="0"/>
        <v>0</v>
      </c>
      <c r="J43" s="233">
        <f>SUM(J45:J45)</f>
        <v>0</v>
      </c>
      <c r="K43" s="195"/>
    </row>
    <row r="44" spans="1:11" s="176" customFormat="1" ht="33.75">
      <c r="A44" s="211"/>
      <c r="B44" s="211"/>
      <c r="C44" s="198">
        <v>2320</v>
      </c>
      <c r="D44" s="204" t="s">
        <v>217</v>
      </c>
      <c r="E44" s="201">
        <v>1500</v>
      </c>
      <c r="F44" s="201"/>
      <c r="G44" s="202"/>
      <c r="H44" s="201">
        <v>0</v>
      </c>
      <c r="I44" s="205">
        <f t="shared" si="0"/>
        <v>0</v>
      </c>
      <c r="J44" s="206">
        <v>0</v>
      </c>
      <c r="K44" s="195"/>
    </row>
    <row r="45" spans="1:11" s="235" customFormat="1" ht="51" customHeight="1">
      <c r="A45" s="216"/>
      <c r="B45" s="216"/>
      <c r="C45" s="230">
        <v>2710</v>
      </c>
      <c r="D45" s="223" t="s">
        <v>247</v>
      </c>
      <c r="E45" s="228">
        <v>1500</v>
      </c>
      <c r="F45" s="219"/>
      <c r="G45" s="219"/>
      <c r="H45" s="228">
        <v>0</v>
      </c>
      <c r="I45" s="205">
        <f t="shared" si="0"/>
        <v>0</v>
      </c>
      <c r="J45" s="206">
        <v>0</v>
      </c>
      <c r="K45" s="207"/>
    </row>
    <row r="46" spans="1:11" s="224" customFormat="1" ht="49.5" customHeight="1">
      <c r="A46" s="208">
        <v>756</v>
      </c>
      <c r="B46" s="208"/>
      <c r="C46" s="208"/>
      <c r="D46" s="192" t="s">
        <v>90</v>
      </c>
      <c r="E46" s="215">
        <f>SUM(E47+E50+E58+E69+E74+E77)</f>
        <v>11979367</v>
      </c>
      <c r="F46" s="215">
        <f>SUM(F47+F50+F58+F69+F74)</f>
        <v>0</v>
      </c>
      <c r="G46" s="215">
        <f>F46/E46</f>
        <v>0</v>
      </c>
      <c r="H46" s="215">
        <f>SUM(H47+H50+H58+H69+H74+H77)</f>
        <v>6116216.4</v>
      </c>
      <c r="I46" s="194">
        <f t="shared" si="0"/>
        <v>0.5105625697918763</v>
      </c>
      <c r="J46" s="215">
        <f>SUM(J47+J50+J58+J69+J74+J77)</f>
        <v>1338304.17</v>
      </c>
      <c r="K46" s="195"/>
    </row>
    <row r="47" spans="1:11" s="176" customFormat="1" ht="31.5" customHeight="1">
      <c r="A47" s="211"/>
      <c r="B47" s="211">
        <v>75601</v>
      </c>
      <c r="C47" s="211"/>
      <c r="D47" s="199" t="s">
        <v>91</v>
      </c>
      <c r="E47" s="232">
        <f>SUM(E48:E49)</f>
        <v>19000</v>
      </c>
      <c r="F47" s="232">
        <f>SUM(F48:F48)</f>
        <v>0</v>
      </c>
      <c r="G47" s="232">
        <f>F47/E47</f>
        <v>0</v>
      </c>
      <c r="H47" s="232">
        <f>SUM(H48:H49)</f>
        <v>8871.16</v>
      </c>
      <c r="I47" s="220">
        <f t="shared" si="0"/>
        <v>0.46690315789473685</v>
      </c>
      <c r="J47" s="232">
        <f>SUM(J48:J49)</f>
        <v>0</v>
      </c>
      <c r="K47" s="195"/>
    </row>
    <row r="48" spans="1:11" s="176" customFormat="1" ht="32.25" customHeight="1">
      <c r="A48" s="198"/>
      <c r="B48" s="198"/>
      <c r="C48" s="221" t="s">
        <v>92</v>
      </c>
      <c r="D48" s="204" t="s">
        <v>93</v>
      </c>
      <c r="E48" s="202">
        <v>18000</v>
      </c>
      <c r="F48" s="202"/>
      <c r="G48" s="202"/>
      <c r="H48" s="202">
        <v>8362.36</v>
      </c>
      <c r="I48" s="222">
        <f t="shared" si="0"/>
        <v>0.4645755555555556</v>
      </c>
      <c r="J48" s="206">
        <v>0</v>
      </c>
      <c r="K48" s="207"/>
    </row>
    <row r="49" spans="1:11" s="176" customFormat="1" ht="27.75" customHeight="1">
      <c r="A49" s="198"/>
      <c r="B49" s="198"/>
      <c r="C49" s="221" t="s">
        <v>94</v>
      </c>
      <c r="D49" s="204" t="s">
        <v>95</v>
      </c>
      <c r="E49" s="202">
        <v>1000</v>
      </c>
      <c r="F49" s="202"/>
      <c r="G49" s="202"/>
      <c r="H49" s="202">
        <v>508.8</v>
      </c>
      <c r="I49" s="222">
        <f t="shared" si="0"/>
        <v>0.5088</v>
      </c>
      <c r="J49" s="206">
        <v>0</v>
      </c>
      <c r="K49" s="207"/>
    </row>
    <row r="50" spans="1:11" s="176" customFormat="1" ht="60.75" customHeight="1">
      <c r="A50" s="211"/>
      <c r="B50" s="211">
        <v>75615</v>
      </c>
      <c r="C50" s="211"/>
      <c r="D50" s="199" t="s">
        <v>96</v>
      </c>
      <c r="E50" s="232">
        <f>SUM(E51:E57)</f>
        <v>3869367</v>
      </c>
      <c r="F50" s="232">
        <f>SUM(F51:F57)</f>
        <v>0</v>
      </c>
      <c r="G50" s="232">
        <f>F50/E50</f>
        <v>0</v>
      </c>
      <c r="H50" s="232">
        <f>SUM(H51:H57)</f>
        <v>2407752.59</v>
      </c>
      <c r="I50" s="220">
        <f t="shared" si="0"/>
        <v>0.6222600725131526</v>
      </c>
      <c r="J50" s="232">
        <f>SUM(J51:J57)</f>
        <v>1021251.93</v>
      </c>
      <c r="K50" s="195"/>
    </row>
    <row r="51" spans="1:11" s="176" customFormat="1" ht="21" customHeight="1">
      <c r="A51" s="198"/>
      <c r="B51" s="198"/>
      <c r="C51" s="221" t="s">
        <v>97</v>
      </c>
      <c r="D51" s="204" t="s">
        <v>98</v>
      </c>
      <c r="E51" s="202">
        <v>3428858</v>
      </c>
      <c r="F51" s="202"/>
      <c r="G51" s="202"/>
      <c r="H51" s="202">
        <v>2142396.19</v>
      </c>
      <c r="I51" s="222">
        <f t="shared" si="0"/>
        <v>0.6248133314357142</v>
      </c>
      <c r="J51" s="206">
        <v>1021241.93</v>
      </c>
      <c r="K51" s="207"/>
    </row>
    <row r="52" spans="1:11" s="176" customFormat="1" ht="20.25" customHeight="1">
      <c r="A52" s="198"/>
      <c r="B52" s="198"/>
      <c r="C52" s="221" t="s">
        <v>99</v>
      </c>
      <c r="D52" s="204" t="s">
        <v>100</v>
      </c>
      <c r="E52" s="202">
        <v>0</v>
      </c>
      <c r="F52" s="202"/>
      <c r="G52" s="202"/>
      <c r="H52" s="202">
        <v>24</v>
      </c>
      <c r="I52" s="222">
        <v>1</v>
      </c>
      <c r="J52" s="206">
        <v>10</v>
      </c>
      <c r="K52" s="207"/>
    </row>
    <row r="53" spans="1:11" s="176" customFormat="1" ht="21" customHeight="1">
      <c r="A53" s="198"/>
      <c r="B53" s="198"/>
      <c r="C53" s="221" t="s">
        <v>101</v>
      </c>
      <c r="D53" s="204" t="s">
        <v>102</v>
      </c>
      <c r="E53" s="202">
        <v>2500</v>
      </c>
      <c r="F53" s="202"/>
      <c r="G53" s="202"/>
      <c r="H53" s="202">
        <v>1244</v>
      </c>
      <c r="I53" s="222">
        <f t="shared" si="0"/>
        <v>0.4976</v>
      </c>
      <c r="J53" s="206">
        <v>0</v>
      </c>
      <c r="K53" s="207"/>
    </row>
    <row r="54" spans="1:11" s="176" customFormat="1" ht="21" customHeight="1">
      <c r="A54" s="216"/>
      <c r="B54" s="216"/>
      <c r="C54" s="226" t="s">
        <v>103</v>
      </c>
      <c r="D54" s="223" t="s">
        <v>104</v>
      </c>
      <c r="E54" s="227">
        <v>173000</v>
      </c>
      <c r="F54" s="227"/>
      <c r="G54" s="228"/>
      <c r="H54" s="227">
        <v>126802</v>
      </c>
      <c r="I54" s="222">
        <f t="shared" si="0"/>
        <v>0.7329595375722543</v>
      </c>
      <c r="J54" s="206">
        <v>0</v>
      </c>
      <c r="K54" s="207"/>
    </row>
    <row r="55" spans="1:11" s="176" customFormat="1" ht="21.75" customHeight="1">
      <c r="A55" s="198"/>
      <c r="B55" s="198"/>
      <c r="C55" s="221" t="s">
        <v>105</v>
      </c>
      <c r="D55" s="204" t="s">
        <v>106</v>
      </c>
      <c r="E55" s="202">
        <v>10000</v>
      </c>
      <c r="F55" s="201"/>
      <c r="G55" s="202"/>
      <c r="H55" s="202">
        <v>6778</v>
      </c>
      <c r="I55" s="222">
        <f t="shared" si="0"/>
        <v>0.6778</v>
      </c>
      <c r="J55" s="206">
        <v>0</v>
      </c>
      <c r="K55" s="207"/>
    </row>
    <row r="56" spans="1:11" s="176" customFormat="1" ht="21" customHeight="1">
      <c r="A56" s="198"/>
      <c r="B56" s="198"/>
      <c r="C56" s="236" t="s">
        <v>81</v>
      </c>
      <c r="D56" s="204" t="s">
        <v>82</v>
      </c>
      <c r="E56" s="202">
        <v>50</v>
      </c>
      <c r="F56" s="201"/>
      <c r="G56" s="202"/>
      <c r="H56" s="202">
        <v>26.4</v>
      </c>
      <c r="I56" s="222">
        <f t="shared" si="0"/>
        <v>0.528</v>
      </c>
      <c r="J56" s="206">
        <v>0</v>
      </c>
      <c r="K56" s="207"/>
    </row>
    <row r="57" spans="1:11" s="176" customFormat="1" ht="31.5" customHeight="1">
      <c r="A57" s="198"/>
      <c r="B57" s="198"/>
      <c r="C57" s="221" t="s">
        <v>94</v>
      </c>
      <c r="D57" s="204" t="s">
        <v>95</v>
      </c>
      <c r="E57" s="202">
        <v>254959</v>
      </c>
      <c r="F57" s="201"/>
      <c r="G57" s="202"/>
      <c r="H57" s="202">
        <v>130482</v>
      </c>
      <c r="I57" s="222">
        <f t="shared" si="0"/>
        <v>0.5117764032648386</v>
      </c>
      <c r="J57" s="206">
        <v>0</v>
      </c>
      <c r="K57" s="207"/>
    </row>
    <row r="58" spans="1:11" s="176" customFormat="1" ht="57" customHeight="1">
      <c r="A58" s="211"/>
      <c r="B58" s="211">
        <v>75616</v>
      </c>
      <c r="C58" s="211"/>
      <c r="D58" s="199" t="s">
        <v>107</v>
      </c>
      <c r="E58" s="232">
        <f>SUM(E59:E68)</f>
        <v>2052900</v>
      </c>
      <c r="F58" s="232">
        <f>SUM(F59:F68)</f>
        <v>0</v>
      </c>
      <c r="G58" s="232">
        <f>SUM(G59:G68)</f>
        <v>0</v>
      </c>
      <c r="H58" s="232">
        <f>SUM(H59:H68)</f>
        <v>1092954.36</v>
      </c>
      <c r="I58" s="220">
        <f t="shared" si="0"/>
        <v>0.5323953236884408</v>
      </c>
      <c r="J58" s="232">
        <f>SUM(J59:J68)</f>
        <v>317052.24</v>
      </c>
      <c r="K58" s="195"/>
    </row>
    <row r="59" spans="1:11" s="176" customFormat="1" ht="19.5" customHeight="1">
      <c r="A59" s="198"/>
      <c r="B59" s="198"/>
      <c r="C59" s="221" t="s">
        <v>97</v>
      </c>
      <c r="D59" s="204" t="s">
        <v>98</v>
      </c>
      <c r="E59" s="202">
        <v>1400000</v>
      </c>
      <c r="F59" s="202"/>
      <c r="G59" s="202"/>
      <c r="H59" s="202">
        <v>745386.27</v>
      </c>
      <c r="I59" s="222">
        <f t="shared" si="0"/>
        <v>0.5324187642857143</v>
      </c>
      <c r="J59" s="206">
        <v>299842.03</v>
      </c>
      <c r="K59" s="207"/>
    </row>
    <row r="60" spans="1:11" s="176" customFormat="1" ht="21" customHeight="1">
      <c r="A60" s="198"/>
      <c r="B60" s="198"/>
      <c r="C60" s="221" t="s">
        <v>99</v>
      </c>
      <c r="D60" s="204" t="s">
        <v>100</v>
      </c>
      <c r="E60" s="202">
        <v>20000</v>
      </c>
      <c r="F60" s="202"/>
      <c r="G60" s="202"/>
      <c r="H60" s="202">
        <v>9421.61</v>
      </c>
      <c r="I60" s="222">
        <f t="shared" si="0"/>
        <v>0.4710805</v>
      </c>
      <c r="J60" s="206">
        <v>6913.91</v>
      </c>
      <c r="K60" s="207"/>
    </row>
    <row r="61" spans="1:11" s="176" customFormat="1" ht="21" customHeight="1">
      <c r="A61" s="198"/>
      <c r="B61" s="198"/>
      <c r="C61" s="221" t="s">
        <v>101</v>
      </c>
      <c r="D61" s="204" t="s">
        <v>102</v>
      </c>
      <c r="E61" s="202">
        <v>400</v>
      </c>
      <c r="F61" s="202"/>
      <c r="G61" s="202"/>
      <c r="H61" s="202">
        <v>223</v>
      </c>
      <c r="I61" s="222">
        <f t="shared" si="0"/>
        <v>0.5575</v>
      </c>
      <c r="J61" s="206">
        <v>112.6</v>
      </c>
      <c r="K61" s="207"/>
    </row>
    <row r="62" spans="1:11" s="176" customFormat="1" ht="21" customHeight="1">
      <c r="A62" s="216"/>
      <c r="B62" s="216"/>
      <c r="C62" s="226" t="s">
        <v>103</v>
      </c>
      <c r="D62" s="223" t="s">
        <v>104</v>
      </c>
      <c r="E62" s="227">
        <v>105000</v>
      </c>
      <c r="F62" s="227"/>
      <c r="G62" s="228"/>
      <c r="H62" s="227">
        <v>42234.5</v>
      </c>
      <c r="I62" s="222">
        <f t="shared" si="0"/>
        <v>0.40223333333333333</v>
      </c>
      <c r="J62" s="206">
        <v>10183.7</v>
      </c>
      <c r="K62" s="207"/>
    </row>
    <row r="63" spans="1:11" s="176" customFormat="1" ht="22.5" customHeight="1">
      <c r="A63" s="198"/>
      <c r="B63" s="198"/>
      <c r="C63" s="221" t="s">
        <v>108</v>
      </c>
      <c r="D63" s="204" t="s">
        <v>109</v>
      </c>
      <c r="E63" s="201">
        <v>20000</v>
      </c>
      <c r="F63" s="201"/>
      <c r="G63" s="202"/>
      <c r="H63" s="201">
        <v>10571.7</v>
      </c>
      <c r="I63" s="222">
        <f t="shared" si="0"/>
        <v>0.5285850000000001</v>
      </c>
      <c r="J63" s="206">
        <v>0</v>
      </c>
      <c r="K63" s="207"/>
    </row>
    <row r="64" spans="1:11" s="176" customFormat="1" ht="20.25" customHeight="1">
      <c r="A64" s="198"/>
      <c r="B64" s="198"/>
      <c r="C64" s="221" t="s">
        <v>110</v>
      </c>
      <c r="D64" s="204" t="s">
        <v>111</v>
      </c>
      <c r="E64" s="202">
        <v>160000</v>
      </c>
      <c r="F64" s="201"/>
      <c r="G64" s="202"/>
      <c r="H64" s="202">
        <v>67636.5</v>
      </c>
      <c r="I64" s="222">
        <f t="shared" si="0"/>
        <v>0.422728125</v>
      </c>
      <c r="J64" s="206">
        <v>0</v>
      </c>
      <c r="K64" s="207"/>
    </row>
    <row r="65" spans="1:11" s="176" customFormat="1" ht="31.5" customHeight="1">
      <c r="A65" s="198"/>
      <c r="B65" s="198"/>
      <c r="C65" s="221" t="s">
        <v>105</v>
      </c>
      <c r="D65" s="204" t="s">
        <v>106</v>
      </c>
      <c r="E65" s="202">
        <v>300000</v>
      </c>
      <c r="F65" s="201"/>
      <c r="G65" s="202"/>
      <c r="H65" s="202">
        <v>201518.32</v>
      </c>
      <c r="I65" s="222">
        <f t="shared" si="0"/>
        <v>0.6717277333333334</v>
      </c>
      <c r="J65" s="206">
        <v>0</v>
      </c>
      <c r="K65" s="207"/>
    </row>
    <row r="66" spans="1:11" s="176" customFormat="1" ht="19.5" customHeight="1">
      <c r="A66" s="198"/>
      <c r="B66" s="198"/>
      <c r="C66" s="221" t="s">
        <v>81</v>
      </c>
      <c r="D66" s="223" t="s">
        <v>82</v>
      </c>
      <c r="E66" s="202">
        <v>3500</v>
      </c>
      <c r="F66" s="201"/>
      <c r="G66" s="202"/>
      <c r="H66" s="202">
        <v>508.09</v>
      </c>
      <c r="I66" s="222">
        <f t="shared" si="0"/>
        <v>0.14516857142857142</v>
      </c>
      <c r="J66" s="206">
        <v>0</v>
      </c>
      <c r="K66" s="207"/>
    </row>
    <row r="67" spans="1:11" s="176" customFormat="1" ht="24.75" customHeight="1">
      <c r="A67" s="198"/>
      <c r="B67" s="198"/>
      <c r="C67" s="221" t="s">
        <v>94</v>
      </c>
      <c r="D67" s="204" t="s">
        <v>95</v>
      </c>
      <c r="E67" s="202">
        <v>20000</v>
      </c>
      <c r="F67" s="201"/>
      <c r="G67" s="202"/>
      <c r="H67" s="202">
        <v>4592.37</v>
      </c>
      <c r="I67" s="222">
        <f t="shared" si="0"/>
        <v>0.2296185</v>
      </c>
      <c r="J67" s="206">
        <v>0</v>
      </c>
      <c r="K67" s="207"/>
    </row>
    <row r="68" spans="1:11" s="176" customFormat="1" ht="27.75" customHeight="1">
      <c r="A68" s="198"/>
      <c r="B68" s="198"/>
      <c r="C68" s="221" t="s">
        <v>112</v>
      </c>
      <c r="D68" s="204" t="s">
        <v>113</v>
      </c>
      <c r="E68" s="202">
        <v>24000</v>
      </c>
      <c r="F68" s="201"/>
      <c r="G68" s="202"/>
      <c r="H68" s="202">
        <v>10862</v>
      </c>
      <c r="I68" s="222">
        <f t="shared" si="0"/>
        <v>0.45258333333333334</v>
      </c>
      <c r="J68" s="206">
        <v>0</v>
      </c>
      <c r="K68" s="207"/>
    </row>
    <row r="69" spans="1:11" s="176" customFormat="1" ht="47.25" customHeight="1">
      <c r="A69" s="211"/>
      <c r="B69" s="211">
        <v>75618</v>
      </c>
      <c r="C69" s="197"/>
      <c r="D69" s="199" t="s">
        <v>114</v>
      </c>
      <c r="E69" s="232">
        <f>SUM(E70:E73)</f>
        <v>777100</v>
      </c>
      <c r="F69" s="232">
        <f>SUM(F70:F73)</f>
        <v>0</v>
      </c>
      <c r="G69" s="232">
        <f>SUM(G70:G73)</f>
        <v>0</v>
      </c>
      <c r="H69" s="232">
        <f>SUM(H70:H73)</f>
        <v>468319.53</v>
      </c>
      <c r="I69" s="220">
        <f t="shared" si="0"/>
        <v>0.6026502766696693</v>
      </c>
      <c r="J69" s="232">
        <f>SUM(J70:J73)</f>
        <v>0</v>
      </c>
      <c r="K69" s="195"/>
    </row>
    <row r="70" spans="1:11" s="176" customFormat="1" ht="23.25" customHeight="1">
      <c r="A70" s="198"/>
      <c r="B70" s="198"/>
      <c r="C70" s="221" t="s">
        <v>115</v>
      </c>
      <c r="D70" s="204" t="s">
        <v>116</v>
      </c>
      <c r="E70" s="202">
        <v>480000</v>
      </c>
      <c r="F70" s="201"/>
      <c r="G70" s="202"/>
      <c r="H70" s="202">
        <v>251216.64</v>
      </c>
      <c r="I70" s="222">
        <f t="shared" si="0"/>
        <v>0.523368</v>
      </c>
      <c r="J70" s="206">
        <v>0</v>
      </c>
      <c r="K70" s="207"/>
    </row>
    <row r="71" spans="1:11" s="176" customFormat="1" ht="25.5" customHeight="1">
      <c r="A71" s="198"/>
      <c r="B71" s="198"/>
      <c r="C71" s="221" t="s">
        <v>117</v>
      </c>
      <c r="D71" s="204" t="s">
        <v>118</v>
      </c>
      <c r="E71" s="202">
        <v>290000</v>
      </c>
      <c r="F71" s="201"/>
      <c r="G71" s="202"/>
      <c r="H71" s="202">
        <v>214504.04</v>
      </c>
      <c r="I71" s="222">
        <f t="shared" si="0"/>
        <v>0.7396691034482759</v>
      </c>
      <c r="J71" s="206">
        <v>0</v>
      </c>
      <c r="K71" s="207"/>
    </row>
    <row r="72" spans="1:11" s="176" customFormat="1" ht="33.75" customHeight="1">
      <c r="A72" s="198"/>
      <c r="B72" s="198"/>
      <c r="C72" s="221" t="s">
        <v>119</v>
      </c>
      <c r="D72" s="204" t="s">
        <v>120</v>
      </c>
      <c r="E72" s="202">
        <v>7000</v>
      </c>
      <c r="F72" s="201"/>
      <c r="G72" s="202"/>
      <c r="H72" s="202">
        <v>2548.85</v>
      </c>
      <c r="I72" s="222">
        <f t="shared" si="0"/>
        <v>0.36412142857142854</v>
      </c>
      <c r="J72" s="206">
        <v>0</v>
      </c>
      <c r="K72" s="207"/>
    </row>
    <row r="73" spans="1:11" s="176" customFormat="1" ht="34.5" customHeight="1">
      <c r="A73" s="198"/>
      <c r="B73" s="198"/>
      <c r="C73" s="221" t="s">
        <v>121</v>
      </c>
      <c r="D73" s="204" t="s">
        <v>122</v>
      </c>
      <c r="E73" s="202">
        <v>100</v>
      </c>
      <c r="F73" s="201"/>
      <c r="G73" s="202"/>
      <c r="H73" s="202">
        <v>50</v>
      </c>
      <c r="I73" s="222">
        <f t="shared" si="0"/>
        <v>0.5</v>
      </c>
      <c r="J73" s="206">
        <v>0</v>
      </c>
      <c r="K73" s="207"/>
    </row>
    <row r="74" spans="1:11" s="176" customFormat="1" ht="35.25" customHeight="1">
      <c r="A74" s="211"/>
      <c r="B74" s="211">
        <v>75621</v>
      </c>
      <c r="C74" s="197"/>
      <c r="D74" s="199" t="s">
        <v>123</v>
      </c>
      <c r="E74" s="232">
        <f>SUM(E75+E76)</f>
        <v>5260000</v>
      </c>
      <c r="F74" s="200">
        <f>SUM(F75:F76)</f>
        <v>0</v>
      </c>
      <c r="G74" s="232">
        <f>F74/E74</f>
        <v>0</v>
      </c>
      <c r="H74" s="232">
        <f>SUM(H75+H76)</f>
        <v>2138318.76</v>
      </c>
      <c r="I74" s="220">
        <f t="shared" si="0"/>
        <v>0.40652447908745243</v>
      </c>
      <c r="J74" s="232">
        <f>SUM(J75+J76)</f>
        <v>0</v>
      </c>
      <c r="K74" s="195"/>
    </row>
    <row r="75" spans="1:11" s="176" customFormat="1" ht="24" customHeight="1">
      <c r="A75" s="198"/>
      <c r="B75" s="198"/>
      <c r="C75" s="221" t="s">
        <v>124</v>
      </c>
      <c r="D75" s="204" t="s">
        <v>125</v>
      </c>
      <c r="E75" s="202">
        <v>5000000</v>
      </c>
      <c r="F75" s="201"/>
      <c r="G75" s="202"/>
      <c r="H75" s="202">
        <v>2054985</v>
      </c>
      <c r="I75" s="222">
        <f t="shared" si="0"/>
        <v>0.410997</v>
      </c>
      <c r="J75" s="206">
        <v>0</v>
      </c>
      <c r="K75" s="207"/>
    </row>
    <row r="76" spans="1:11" s="176" customFormat="1" ht="19.5" customHeight="1">
      <c r="A76" s="198"/>
      <c r="B76" s="198"/>
      <c r="C76" s="221" t="s">
        <v>126</v>
      </c>
      <c r="D76" s="204" t="s">
        <v>127</v>
      </c>
      <c r="E76" s="202">
        <v>260000</v>
      </c>
      <c r="F76" s="201"/>
      <c r="G76" s="202"/>
      <c r="H76" s="202">
        <v>83333.76</v>
      </c>
      <c r="I76" s="222">
        <f t="shared" si="0"/>
        <v>0.3205144615384615</v>
      </c>
      <c r="J76" s="206">
        <v>0</v>
      </c>
      <c r="K76" s="207"/>
    </row>
    <row r="77" spans="1:11" s="224" customFormat="1" ht="21" customHeight="1">
      <c r="A77" s="211"/>
      <c r="B77" s="211">
        <v>75624</v>
      </c>
      <c r="C77" s="197"/>
      <c r="D77" s="199" t="s">
        <v>233</v>
      </c>
      <c r="E77" s="232">
        <f>E78</f>
        <v>1000</v>
      </c>
      <c r="F77" s="200"/>
      <c r="G77" s="232"/>
      <c r="H77" s="232">
        <f>H78</f>
        <v>0</v>
      </c>
      <c r="I77" s="220">
        <f t="shared" si="0"/>
        <v>0</v>
      </c>
      <c r="J77" s="232">
        <f>J78</f>
        <v>0</v>
      </c>
      <c r="K77" s="195"/>
    </row>
    <row r="78" spans="1:11" s="176" customFormat="1" ht="18.75" customHeight="1">
      <c r="A78" s="198"/>
      <c r="B78" s="198"/>
      <c r="C78" s="221" t="s">
        <v>223</v>
      </c>
      <c r="D78" s="204" t="s">
        <v>232</v>
      </c>
      <c r="E78" s="202">
        <v>1000</v>
      </c>
      <c r="F78" s="201"/>
      <c r="G78" s="202"/>
      <c r="H78" s="202">
        <v>0</v>
      </c>
      <c r="I78" s="222">
        <f t="shared" si="0"/>
        <v>0</v>
      </c>
      <c r="J78" s="206">
        <v>0</v>
      </c>
      <c r="K78" s="207"/>
    </row>
    <row r="79" spans="1:11" s="224" customFormat="1" ht="21" customHeight="1">
      <c r="A79" s="237">
        <v>758</v>
      </c>
      <c r="B79" s="237"/>
      <c r="C79" s="238"/>
      <c r="D79" s="239" t="s">
        <v>133</v>
      </c>
      <c r="E79" s="240">
        <f>SUM(E80+E82+E84)</f>
        <v>13658042</v>
      </c>
      <c r="F79" s="240">
        <f>SUM(F80+F82+F84)</f>
        <v>315924</v>
      </c>
      <c r="G79" s="240">
        <f>SUM(G80+G82+G84)</f>
        <v>2.02896465797941</v>
      </c>
      <c r="H79" s="240">
        <f>SUM(H80+H82+H84)</f>
        <v>7932920</v>
      </c>
      <c r="I79" s="241">
        <f t="shared" si="0"/>
        <v>0.580824103484233</v>
      </c>
      <c r="J79" s="240">
        <f>SUM(J80+J82+J84)</f>
        <v>0</v>
      </c>
      <c r="K79" s="195"/>
    </row>
    <row r="80" spans="1:11" s="176" customFormat="1" ht="36" customHeight="1">
      <c r="A80" s="211"/>
      <c r="B80" s="211">
        <v>75801</v>
      </c>
      <c r="C80" s="197"/>
      <c r="D80" s="199" t="s">
        <v>134</v>
      </c>
      <c r="E80" s="232">
        <f>SUM(E81)</f>
        <v>9567105</v>
      </c>
      <c r="F80" s="200">
        <f>SUM(F81)</f>
        <v>0</v>
      </c>
      <c r="G80" s="232">
        <f>F80/E80</f>
        <v>0</v>
      </c>
      <c r="H80" s="232">
        <f>H81</f>
        <v>5887448</v>
      </c>
      <c r="I80" s="220">
        <f t="shared" si="0"/>
        <v>0.6153844867386739</v>
      </c>
      <c r="J80" s="232">
        <f>J81</f>
        <v>0</v>
      </c>
      <c r="K80" s="195"/>
    </row>
    <row r="81" spans="1:11" s="176" customFormat="1" ht="19.5" customHeight="1">
      <c r="A81" s="198"/>
      <c r="B81" s="198"/>
      <c r="C81" s="221" t="s">
        <v>135</v>
      </c>
      <c r="D81" s="204" t="s">
        <v>136</v>
      </c>
      <c r="E81" s="202">
        <v>9567105</v>
      </c>
      <c r="F81" s="201"/>
      <c r="G81" s="202"/>
      <c r="H81" s="202">
        <v>5887448</v>
      </c>
      <c r="I81" s="222">
        <f t="shared" si="0"/>
        <v>0.6153844867386739</v>
      </c>
      <c r="J81" s="206">
        <v>0</v>
      </c>
      <c r="K81" s="207"/>
    </row>
    <row r="82" spans="1:11" s="176" customFormat="1" ht="21.75" customHeight="1">
      <c r="A82" s="211"/>
      <c r="B82" s="211">
        <v>75807</v>
      </c>
      <c r="C82" s="197"/>
      <c r="D82" s="199" t="s">
        <v>137</v>
      </c>
      <c r="E82" s="232">
        <f>SUM(E83)</f>
        <v>3935230</v>
      </c>
      <c r="F82" s="200">
        <f>SUM(F83)</f>
        <v>0</v>
      </c>
      <c r="G82" s="232">
        <f>F82/E82</f>
        <v>0</v>
      </c>
      <c r="H82" s="232">
        <f>SUM(H83)</f>
        <v>1967616</v>
      </c>
      <c r="I82" s="220">
        <f t="shared" si="0"/>
        <v>0.5000002541147531</v>
      </c>
      <c r="J82" s="232">
        <f>SUM(J83)</f>
        <v>0</v>
      </c>
      <c r="K82" s="195"/>
    </row>
    <row r="83" spans="1:11" s="176" customFormat="1" ht="21" customHeight="1">
      <c r="A83" s="198"/>
      <c r="B83" s="198"/>
      <c r="C83" s="221" t="s">
        <v>135</v>
      </c>
      <c r="D83" s="204" t="s">
        <v>136</v>
      </c>
      <c r="E83" s="202">
        <v>3935230</v>
      </c>
      <c r="F83" s="201"/>
      <c r="G83" s="202"/>
      <c r="H83" s="202">
        <v>1967616</v>
      </c>
      <c r="I83" s="222">
        <f aca="true" t="shared" si="1" ref="I83:I89">H83/E83</f>
        <v>0.5000002541147531</v>
      </c>
      <c r="J83" s="206">
        <v>0</v>
      </c>
      <c r="K83" s="207"/>
    </row>
    <row r="84" spans="1:11" s="176" customFormat="1" ht="24.75" customHeight="1">
      <c r="A84" s="211"/>
      <c r="B84" s="211">
        <v>75831</v>
      </c>
      <c r="C84" s="197"/>
      <c r="D84" s="199" t="s">
        <v>141</v>
      </c>
      <c r="E84" s="232">
        <f>SUM(E85)</f>
        <v>155707</v>
      </c>
      <c r="F84" s="200">
        <f>SUM(F85)</f>
        <v>315924</v>
      </c>
      <c r="G84" s="232">
        <f>F84/E84</f>
        <v>2.02896465797941</v>
      </c>
      <c r="H84" s="232">
        <f>SUM(H85)</f>
        <v>77856</v>
      </c>
      <c r="I84" s="220">
        <f t="shared" si="1"/>
        <v>0.5000160557971061</v>
      </c>
      <c r="J84" s="232">
        <f>SUM(J85)</f>
        <v>0</v>
      </c>
      <c r="K84" s="195"/>
    </row>
    <row r="85" spans="1:11" s="176" customFormat="1" ht="21.75" customHeight="1">
      <c r="A85" s="198"/>
      <c r="B85" s="198"/>
      <c r="C85" s="221" t="s">
        <v>135</v>
      </c>
      <c r="D85" s="204" t="s">
        <v>136</v>
      </c>
      <c r="E85" s="202">
        <v>155707</v>
      </c>
      <c r="F85" s="201">
        <v>315924</v>
      </c>
      <c r="G85" s="202">
        <f>F85/E85</f>
        <v>2.02896465797941</v>
      </c>
      <c r="H85" s="202">
        <v>77856</v>
      </c>
      <c r="I85" s="222">
        <f t="shared" si="1"/>
        <v>0.5000160557971061</v>
      </c>
      <c r="J85" s="206">
        <v>0</v>
      </c>
      <c r="K85" s="207"/>
    </row>
    <row r="86" spans="1:11" s="224" customFormat="1" ht="17.25" customHeight="1">
      <c r="A86" s="208">
        <v>801</v>
      </c>
      <c r="B86" s="208"/>
      <c r="C86" s="190"/>
      <c r="D86" s="192" t="s">
        <v>142</v>
      </c>
      <c r="E86" s="215">
        <f>SUM(E87+E91+E94+E96)</f>
        <v>188574</v>
      </c>
      <c r="F86" s="209" t="e">
        <f>SUM(F87+F91+F94+#REF!+F96)</f>
        <v>#REF!</v>
      </c>
      <c r="G86" s="215" t="e">
        <f>F86/E86</f>
        <v>#REF!</v>
      </c>
      <c r="H86" s="215">
        <f>SUM(H87+H91+H94+H96)</f>
        <v>58632.67</v>
      </c>
      <c r="I86" s="194">
        <f t="shared" si="1"/>
        <v>0.3109265858495869</v>
      </c>
      <c r="J86" s="215">
        <f>SUM(J87+J91+J94+J96)</f>
        <v>0</v>
      </c>
      <c r="K86" s="195"/>
    </row>
    <row r="87" spans="1:11" s="176" customFormat="1" ht="18.75" customHeight="1">
      <c r="A87" s="216"/>
      <c r="B87" s="216">
        <v>80101</v>
      </c>
      <c r="C87" s="242"/>
      <c r="D87" s="217" t="s">
        <v>143</v>
      </c>
      <c r="E87" s="219">
        <f>SUM(E88:E90)</f>
        <v>146806</v>
      </c>
      <c r="F87" s="219">
        <f>SUM(F88:F90)</f>
        <v>0</v>
      </c>
      <c r="G87" s="219">
        <f>SUM(G88:G90)</f>
        <v>0</v>
      </c>
      <c r="H87" s="219">
        <f>SUM(H88:H90)</f>
        <v>51305.25</v>
      </c>
      <c r="I87" s="220">
        <f t="shared" si="1"/>
        <v>0.34947652003324114</v>
      </c>
      <c r="J87" s="233">
        <f>SUM(J88:J90)</f>
        <v>0</v>
      </c>
      <c r="K87" s="195"/>
    </row>
    <row r="88" spans="1:11" s="176" customFormat="1" ht="20.25" customHeight="1">
      <c r="A88" s="230"/>
      <c r="B88" s="230"/>
      <c r="C88" s="226" t="s">
        <v>45</v>
      </c>
      <c r="D88" s="204" t="s">
        <v>46</v>
      </c>
      <c r="E88" s="228">
        <v>26806</v>
      </c>
      <c r="F88" s="227"/>
      <c r="G88" s="228"/>
      <c r="H88" s="228">
        <v>15305.25</v>
      </c>
      <c r="I88" s="222">
        <f t="shared" si="1"/>
        <v>0.5709635902409909</v>
      </c>
      <c r="J88" s="206">
        <v>0</v>
      </c>
      <c r="K88" s="207"/>
    </row>
    <row r="89" spans="1:11" s="176" customFormat="1" ht="40.5" customHeight="1">
      <c r="A89" s="198"/>
      <c r="B89" s="198"/>
      <c r="C89" s="221" t="s">
        <v>181</v>
      </c>
      <c r="D89" s="204" t="s">
        <v>249</v>
      </c>
      <c r="E89" s="202">
        <v>36000</v>
      </c>
      <c r="F89" s="201"/>
      <c r="G89" s="202"/>
      <c r="H89" s="202">
        <v>36000</v>
      </c>
      <c r="I89" s="222">
        <f t="shared" si="1"/>
        <v>1</v>
      </c>
      <c r="J89" s="206">
        <v>0</v>
      </c>
      <c r="K89" s="207"/>
    </row>
    <row r="90" spans="1:10" s="176" customFormat="1" ht="57" customHeight="1">
      <c r="A90" s="216"/>
      <c r="B90" s="198"/>
      <c r="C90" s="221" t="s">
        <v>248</v>
      </c>
      <c r="D90" s="204" t="s">
        <v>250</v>
      </c>
      <c r="E90" s="202">
        <v>84000</v>
      </c>
      <c r="F90" s="201"/>
      <c r="G90" s="202"/>
      <c r="H90" s="202">
        <v>0</v>
      </c>
      <c r="I90" s="205">
        <v>0</v>
      </c>
      <c r="J90" s="206">
        <v>0</v>
      </c>
    </row>
    <row r="91" spans="1:11" s="176" customFormat="1" ht="23.25" customHeight="1">
      <c r="A91" s="211"/>
      <c r="B91" s="211">
        <v>80104</v>
      </c>
      <c r="C91" s="211"/>
      <c r="D91" s="199" t="s">
        <v>157</v>
      </c>
      <c r="E91" s="232">
        <f>SUM(E92:E93)</f>
        <v>16868</v>
      </c>
      <c r="F91" s="232">
        <f>SUM(F93:F93)</f>
        <v>0</v>
      </c>
      <c r="G91" s="232"/>
      <c r="H91" s="232">
        <f>SUM(H92:H93)</f>
        <v>7327.42</v>
      </c>
      <c r="I91" s="220">
        <f aca="true" t="shared" si="2" ref="I91:I148">H91/E91</f>
        <v>0.4343976760730377</v>
      </c>
      <c r="J91" s="233">
        <f>SUM(J93:J93)</f>
        <v>0</v>
      </c>
      <c r="K91" s="195"/>
    </row>
    <row r="92" spans="1:11" s="176" customFormat="1" ht="18.75" customHeight="1">
      <c r="A92" s="211"/>
      <c r="B92" s="211"/>
      <c r="C92" s="243" t="s">
        <v>45</v>
      </c>
      <c r="D92" s="204" t="s">
        <v>46</v>
      </c>
      <c r="E92" s="202">
        <v>2368</v>
      </c>
      <c r="F92" s="202"/>
      <c r="G92" s="202"/>
      <c r="H92" s="202">
        <v>1251.82</v>
      </c>
      <c r="I92" s="222">
        <f t="shared" si="2"/>
        <v>0.5286402027027026</v>
      </c>
      <c r="J92" s="206">
        <v>0</v>
      </c>
      <c r="K92" s="195"/>
    </row>
    <row r="93" spans="1:10" s="176" customFormat="1" ht="31.5" customHeight="1">
      <c r="A93" s="198"/>
      <c r="B93" s="198"/>
      <c r="C93" s="198">
        <v>2310</v>
      </c>
      <c r="D93" s="204" t="s">
        <v>251</v>
      </c>
      <c r="E93" s="202">
        <v>14500</v>
      </c>
      <c r="F93" s="202"/>
      <c r="G93" s="202"/>
      <c r="H93" s="202">
        <v>6075.6</v>
      </c>
      <c r="I93" s="205">
        <f t="shared" si="2"/>
        <v>0.4190068965517242</v>
      </c>
      <c r="J93" s="206">
        <v>0</v>
      </c>
    </row>
    <row r="94" spans="1:11" s="224" customFormat="1" ht="19.5" customHeight="1">
      <c r="A94" s="211"/>
      <c r="B94" s="211">
        <v>80110</v>
      </c>
      <c r="C94" s="197"/>
      <c r="D94" s="199" t="s">
        <v>159</v>
      </c>
      <c r="E94" s="244">
        <f>SUM(E95:E95)</f>
        <v>4900</v>
      </c>
      <c r="F94" s="232" t="e">
        <f>SUM(#REF!)</f>
        <v>#REF!</v>
      </c>
      <c r="G94" s="232" t="e">
        <f>SUM(#REF!)</f>
        <v>#REF!</v>
      </c>
      <c r="H94" s="232">
        <f>SUM(H95:H95)</f>
        <v>0</v>
      </c>
      <c r="I94" s="220">
        <f t="shared" si="2"/>
        <v>0</v>
      </c>
      <c r="J94" s="232">
        <f>SUM(J95:J95)</f>
        <v>0</v>
      </c>
      <c r="K94" s="195"/>
    </row>
    <row r="95" spans="1:11" s="176" customFormat="1" ht="20.25" customHeight="1">
      <c r="A95" s="211"/>
      <c r="B95" s="211"/>
      <c r="C95" s="236" t="s">
        <v>45</v>
      </c>
      <c r="D95" s="204" t="s">
        <v>46</v>
      </c>
      <c r="E95" s="202">
        <v>4900</v>
      </c>
      <c r="F95" s="232"/>
      <c r="G95" s="232"/>
      <c r="H95" s="202">
        <v>0</v>
      </c>
      <c r="I95" s="222">
        <f t="shared" si="2"/>
        <v>0</v>
      </c>
      <c r="J95" s="206">
        <v>0</v>
      </c>
      <c r="K95" s="195"/>
    </row>
    <row r="96" spans="1:11" s="176" customFormat="1" ht="19.5" customHeight="1">
      <c r="A96" s="211"/>
      <c r="B96" s="211">
        <v>80195</v>
      </c>
      <c r="C96" s="211"/>
      <c r="D96" s="199" t="s">
        <v>11</v>
      </c>
      <c r="E96" s="232">
        <f>SUM(E97:E97)</f>
        <v>20000</v>
      </c>
      <c r="F96" s="232">
        <f>SUM(F97:F97)</f>
        <v>0</v>
      </c>
      <c r="G96" s="232">
        <f>SUM(G97:G97)</f>
        <v>0</v>
      </c>
      <c r="H96" s="232">
        <f>SUM(H97:H97)</f>
        <v>0</v>
      </c>
      <c r="I96" s="220">
        <f t="shared" si="2"/>
        <v>0</v>
      </c>
      <c r="J96" s="245">
        <f>SUM(J97:J97)</f>
        <v>0</v>
      </c>
      <c r="K96" s="195"/>
    </row>
    <row r="97" spans="1:11" s="176" customFormat="1" ht="51" customHeight="1">
      <c r="A97" s="198"/>
      <c r="B97" s="198"/>
      <c r="C97" s="198">
        <v>2707</v>
      </c>
      <c r="D97" s="204" t="s">
        <v>89</v>
      </c>
      <c r="E97" s="202">
        <v>20000</v>
      </c>
      <c r="F97" s="202"/>
      <c r="G97" s="202"/>
      <c r="H97" s="202">
        <v>0</v>
      </c>
      <c r="I97" s="222">
        <f t="shared" si="2"/>
        <v>0</v>
      </c>
      <c r="J97" s="246">
        <v>0</v>
      </c>
      <c r="K97" s="195"/>
    </row>
    <row r="98" spans="1:11" s="224" customFormat="1" ht="21" customHeight="1">
      <c r="A98" s="208">
        <v>851</v>
      </c>
      <c r="B98" s="208"/>
      <c r="C98" s="208"/>
      <c r="D98" s="192" t="s">
        <v>164</v>
      </c>
      <c r="E98" s="215">
        <f>SUM(E99)</f>
        <v>300</v>
      </c>
      <c r="F98" s="215"/>
      <c r="G98" s="215"/>
      <c r="H98" s="215">
        <f>SUM(H99)</f>
        <v>76</v>
      </c>
      <c r="I98" s="194">
        <f t="shared" si="2"/>
        <v>0.25333333333333335</v>
      </c>
      <c r="J98" s="215">
        <f>SUM(J99)</f>
        <v>0</v>
      </c>
      <c r="K98" s="195"/>
    </row>
    <row r="99" spans="1:11" s="176" customFormat="1" ht="21.75" customHeight="1">
      <c r="A99" s="211"/>
      <c r="B99" s="211">
        <v>85195</v>
      </c>
      <c r="C99" s="197"/>
      <c r="D99" s="199" t="s">
        <v>11</v>
      </c>
      <c r="E99" s="232">
        <f>SUM(E100)</f>
        <v>300</v>
      </c>
      <c r="F99" s="232"/>
      <c r="G99" s="232"/>
      <c r="H99" s="232">
        <f>SUM(H100)</f>
        <v>76</v>
      </c>
      <c r="I99" s="212">
        <f t="shared" si="2"/>
        <v>0.25333333333333335</v>
      </c>
      <c r="J99" s="233">
        <f>SUM(J100:J100)</f>
        <v>0</v>
      </c>
      <c r="K99" s="195"/>
    </row>
    <row r="100" spans="1:11" s="176" customFormat="1" ht="46.5" customHeight="1">
      <c r="A100" s="198"/>
      <c r="B100" s="198"/>
      <c r="C100" s="221" t="s">
        <v>167</v>
      </c>
      <c r="D100" s="204" t="s">
        <v>12</v>
      </c>
      <c r="E100" s="202">
        <v>300</v>
      </c>
      <c r="F100" s="202"/>
      <c r="G100" s="202"/>
      <c r="H100" s="202">
        <v>76</v>
      </c>
      <c r="I100" s="222">
        <f t="shared" si="2"/>
        <v>0.25333333333333335</v>
      </c>
      <c r="J100" s="206">
        <v>0</v>
      </c>
      <c r="K100" s="207"/>
    </row>
    <row r="101" spans="1:11" s="224" customFormat="1" ht="22.5" customHeight="1">
      <c r="A101" s="208">
        <v>852</v>
      </c>
      <c r="B101" s="208"/>
      <c r="C101" s="190"/>
      <c r="D101" s="192" t="s">
        <v>168</v>
      </c>
      <c r="E101" s="215">
        <f>SUM(E102+E109+E112+E114+E117+E120+E122)</f>
        <v>8532616</v>
      </c>
      <c r="F101" s="215" t="e">
        <f>SUM(F102+F109+F112+F114+F117+F120+F122+#REF!)</f>
        <v>#REF!</v>
      </c>
      <c r="G101" s="215" t="e">
        <f>SUM(G102+G109+G112+G114+G117+G120+G122+#REF!)</f>
        <v>#REF!</v>
      </c>
      <c r="H101" s="215">
        <f>SUM(H102+H109+H112+H114+H117+H120+H122)</f>
        <v>5025975.46</v>
      </c>
      <c r="I101" s="194">
        <f t="shared" si="2"/>
        <v>0.589031014638418</v>
      </c>
      <c r="J101" s="215">
        <f>SUM(J102+J109+J112+J114+J117+J120+J122)</f>
        <v>30978.13</v>
      </c>
      <c r="K101" s="176"/>
    </row>
    <row r="102" spans="1:11" s="176" customFormat="1" ht="45">
      <c r="A102" s="211"/>
      <c r="B102" s="211">
        <v>85212</v>
      </c>
      <c r="C102" s="197"/>
      <c r="D102" s="199" t="s">
        <v>172</v>
      </c>
      <c r="E102" s="232">
        <f>SUM(E103:E108)</f>
        <v>5630500</v>
      </c>
      <c r="F102" s="232">
        <f>SUM(F104:F108)</f>
        <v>0</v>
      </c>
      <c r="G102" s="232">
        <f>SUM(G104:G108)</f>
        <v>0</v>
      </c>
      <c r="H102" s="232">
        <f>SUM(H103:H108)</f>
        <v>2997003.96</v>
      </c>
      <c r="I102" s="220">
        <f t="shared" si="2"/>
        <v>0.532280252197851</v>
      </c>
      <c r="J102" s="233">
        <f>SUM(J103:J108)</f>
        <v>11955.650000000001</v>
      </c>
      <c r="K102" s="195"/>
    </row>
    <row r="103" spans="1:11" s="176" customFormat="1" ht="18.75" customHeight="1">
      <c r="A103" s="211"/>
      <c r="B103" s="211"/>
      <c r="C103" s="236" t="s">
        <v>81</v>
      </c>
      <c r="D103" s="204" t="s">
        <v>82</v>
      </c>
      <c r="E103" s="202">
        <v>1500</v>
      </c>
      <c r="F103" s="202"/>
      <c r="G103" s="202"/>
      <c r="H103" s="202">
        <v>440</v>
      </c>
      <c r="I103" s="222">
        <f t="shared" si="2"/>
        <v>0.29333333333333333</v>
      </c>
      <c r="J103" s="206">
        <v>888.8</v>
      </c>
      <c r="K103" s="207"/>
    </row>
    <row r="104" spans="1:11" s="176" customFormat="1" ht="16.5" customHeight="1">
      <c r="A104" s="211"/>
      <c r="B104" s="211"/>
      <c r="C104" s="236" t="s">
        <v>34</v>
      </c>
      <c r="D104" s="204" t="s">
        <v>35</v>
      </c>
      <c r="E104" s="202">
        <v>2100</v>
      </c>
      <c r="F104" s="202"/>
      <c r="G104" s="202"/>
      <c r="H104" s="202">
        <v>1218.24</v>
      </c>
      <c r="I104" s="222">
        <f t="shared" si="2"/>
        <v>0.5801142857142857</v>
      </c>
      <c r="J104" s="206">
        <v>1536.23</v>
      </c>
      <c r="K104" s="195"/>
    </row>
    <row r="105" spans="1:11" s="176" customFormat="1" ht="21" customHeight="1">
      <c r="A105" s="211"/>
      <c r="B105" s="211"/>
      <c r="C105" s="221" t="s">
        <v>45</v>
      </c>
      <c r="D105" s="204" t="s">
        <v>46</v>
      </c>
      <c r="E105" s="202">
        <v>14400</v>
      </c>
      <c r="F105" s="202"/>
      <c r="G105" s="202"/>
      <c r="H105" s="202">
        <v>7767.7</v>
      </c>
      <c r="I105" s="222">
        <f t="shared" si="2"/>
        <v>0.5394236111111111</v>
      </c>
      <c r="J105" s="206">
        <v>9530.62</v>
      </c>
      <c r="K105" s="195"/>
    </row>
    <row r="106" spans="1:11" s="176" customFormat="1" ht="26.25" customHeight="1">
      <c r="A106" s="211"/>
      <c r="B106" s="211"/>
      <c r="C106" s="221" t="s">
        <v>252</v>
      </c>
      <c r="D106" s="204" t="s">
        <v>253</v>
      </c>
      <c r="E106" s="202">
        <v>68000</v>
      </c>
      <c r="F106" s="202"/>
      <c r="G106" s="202"/>
      <c r="H106" s="202">
        <v>19869.9</v>
      </c>
      <c r="I106" s="222">
        <f t="shared" si="2"/>
        <v>0.2922044117647059</v>
      </c>
      <c r="J106" s="206">
        <v>0</v>
      </c>
      <c r="K106" s="195"/>
    </row>
    <row r="107" spans="1:11" s="176" customFormat="1" ht="67.5">
      <c r="A107" s="211"/>
      <c r="B107" s="211"/>
      <c r="C107" s="198">
        <v>2010</v>
      </c>
      <c r="D107" s="204" t="s">
        <v>12</v>
      </c>
      <c r="E107" s="202">
        <v>5527000</v>
      </c>
      <c r="F107" s="202"/>
      <c r="G107" s="202"/>
      <c r="H107" s="202">
        <v>2961000</v>
      </c>
      <c r="I107" s="222">
        <f t="shared" si="2"/>
        <v>0.5357336710692961</v>
      </c>
      <c r="J107" s="206">
        <v>0</v>
      </c>
      <c r="K107" s="195"/>
    </row>
    <row r="108" spans="1:11" s="176" customFormat="1" ht="56.25">
      <c r="A108" s="211"/>
      <c r="B108" s="211"/>
      <c r="C108" s="198">
        <v>2360</v>
      </c>
      <c r="D108" s="204" t="s">
        <v>74</v>
      </c>
      <c r="E108" s="202">
        <v>17500</v>
      </c>
      <c r="F108" s="202"/>
      <c r="G108" s="202"/>
      <c r="H108" s="202">
        <v>6708.12</v>
      </c>
      <c r="I108" s="222">
        <f t="shared" si="2"/>
        <v>0.38332114285714286</v>
      </c>
      <c r="J108" s="206">
        <v>0</v>
      </c>
      <c r="K108" s="195"/>
    </row>
    <row r="109" spans="1:11" s="176" customFormat="1" ht="35.25" customHeight="1">
      <c r="A109" s="211"/>
      <c r="B109" s="211">
        <v>85213</v>
      </c>
      <c r="C109" s="211"/>
      <c r="D109" s="199" t="s">
        <v>174</v>
      </c>
      <c r="E109" s="232">
        <f>SUM(E110:E111)</f>
        <v>88600</v>
      </c>
      <c r="F109" s="232">
        <f>SUM(F110:F111)</f>
        <v>0</v>
      </c>
      <c r="G109" s="232">
        <f>SUM(G110:G111)</f>
        <v>0</v>
      </c>
      <c r="H109" s="232">
        <f>SUM(H110:H111)</f>
        <v>38358</v>
      </c>
      <c r="I109" s="220">
        <f t="shared" si="2"/>
        <v>0.4329345372460497</v>
      </c>
      <c r="J109" s="233">
        <f>SUM(J110:J111)</f>
        <v>0</v>
      </c>
      <c r="K109" s="195"/>
    </row>
    <row r="110" spans="1:11" s="176" customFormat="1" ht="67.5">
      <c r="A110" s="198"/>
      <c r="B110" s="198"/>
      <c r="C110" s="198">
        <v>2010</v>
      </c>
      <c r="D110" s="204" t="s">
        <v>12</v>
      </c>
      <c r="E110" s="202">
        <v>18600</v>
      </c>
      <c r="F110" s="202"/>
      <c r="G110" s="202"/>
      <c r="H110" s="202">
        <v>7166</v>
      </c>
      <c r="I110" s="222">
        <f t="shared" si="2"/>
        <v>0.38526881720430106</v>
      </c>
      <c r="J110" s="206">
        <v>0</v>
      </c>
      <c r="K110" s="207"/>
    </row>
    <row r="111" spans="1:11" s="176" customFormat="1" ht="32.25" customHeight="1">
      <c r="A111" s="198"/>
      <c r="B111" s="198"/>
      <c r="C111" s="198">
        <v>2030</v>
      </c>
      <c r="D111" s="204" t="s">
        <v>144</v>
      </c>
      <c r="E111" s="202">
        <v>70000</v>
      </c>
      <c r="F111" s="202"/>
      <c r="G111" s="202"/>
      <c r="H111" s="202">
        <v>31192</v>
      </c>
      <c r="I111" s="222">
        <f t="shared" si="2"/>
        <v>0.4456</v>
      </c>
      <c r="J111" s="206">
        <v>0</v>
      </c>
      <c r="K111" s="207"/>
    </row>
    <row r="112" spans="1:11" s="176" customFormat="1" ht="34.5" customHeight="1">
      <c r="A112" s="216"/>
      <c r="B112" s="216">
        <v>85214</v>
      </c>
      <c r="C112" s="216"/>
      <c r="D112" s="217" t="s">
        <v>176</v>
      </c>
      <c r="E112" s="219">
        <f>SUM(E113:E113)</f>
        <v>1378474</v>
      </c>
      <c r="F112" s="219">
        <f>SUM(F113:F113)</f>
        <v>0</v>
      </c>
      <c r="G112" s="219">
        <f>SUM(G113:G113)</f>
        <v>0</v>
      </c>
      <c r="H112" s="219">
        <f>SUM(H113:H113)</f>
        <v>1103656</v>
      </c>
      <c r="I112" s="220">
        <f t="shared" si="2"/>
        <v>0.8006360656784242</v>
      </c>
      <c r="J112" s="233">
        <f>SUM(J113:J113)</f>
        <v>0</v>
      </c>
      <c r="K112" s="195"/>
    </row>
    <row r="113" spans="1:11" s="176" customFormat="1" ht="34.5" customHeight="1">
      <c r="A113" s="198"/>
      <c r="B113" s="198"/>
      <c r="C113" s="198">
        <v>2030</v>
      </c>
      <c r="D113" s="204" t="s">
        <v>144</v>
      </c>
      <c r="E113" s="202">
        <v>1378474</v>
      </c>
      <c r="F113" s="202"/>
      <c r="G113" s="202"/>
      <c r="H113" s="202">
        <v>1103656</v>
      </c>
      <c r="I113" s="222">
        <f t="shared" si="2"/>
        <v>0.8006360656784242</v>
      </c>
      <c r="J113" s="206">
        <v>0</v>
      </c>
      <c r="K113" s="207"/>
    </row>
    <row r="114" spans="1:11" s="176" customFormat="1" ht="21" customHeight="1">
      <c r="A114" s="211"/>
      <c r="B114" s="211">
        <v>85216</v>
      </c>
      <c r="C114" s="211"/>
      <c r="D114" s="199" t="s">
        <v>254</v>
      </c>
      <c r="E114" s="232">
        <f>SUM(E115:E116)</f>
        <v>553371</v>
      </c>
      <c r="F114" s="232"/>
      <c r="G114" s="232"/>
      <c r="H114" s="232">
        <f>SUM(H115:H116)</f>
        <v>463436</v>
      </c>
      <c r="I114" s="220">
        <f t="shared" si="2"/>
        <v>0.837477930719174</v>
      </c>
      <c r="J114" s="232">
        <f>SUM(J115:J116)</f>
        <v>17602.68</v>
      </c>
      <c r="K114" s="195"/>
    </row>
    <row r="115" spans="1:11" s="176" customFormat="1" ht="20.25" customHeight="1">
      <c r="A115" s="211"/>
      <c r="B115" s="211"/>
      <c r="C115" s="226" t="s">
        <v>45</v>
      </c>
      <c r="D115" s="223" t="s">
        <v>46</v>
      </c>
      <c r="E115" s="202">
        <v>5000</v>
      </c>
      <c r="F115" s="232"/>
      <c r="G115" s="232"/>
      <c r="H115" s="202">
        <v>2302</v>
      </c>
      <c r="I115" s="222">
        <f t="shared" si="2"/>
        <v>0.4604</v>
      </c>
      <c r="J115" s="206">
        <v>17602.68</v>
      </c>
      <c r="K115" s="195"/>
    </row>
    <row r="116" spans="1:11" s="176" customFormat="1" ht="35.25" customHeight="1">
      <c r="A116" s="198"/>
      <c r="B116" s="198"/>
      <c r="C116" s="198">
        <v>2030</v>
      </c>
      <c r="D116" s="204" t="s">
        <v>144</v>
      </c>
      <c r="E116" s="202">
        <v>548371</v>
      </c>
      <c r="F116" s="202"/>
      <c r="G116" s="202"/>
      <c r="H116" s="202">
        <v>461134</v>
      </c>
      <c r="I116" s="205">
        <f t="shared" si="2"/>
        <v>0.8409160951253805</v>
      </c>
      <c r="J116" s="206">
        <v>0</v>
      </c>
      <c r="K116" s="207"/>
    </row>
    <row r="117" spans="1:11" s="247" customFormat="1" ht="18.75" customHeight="1">
      <c r="A117" s="211"/>
      <c r="B117" s="211">
        <v>85219</v>
      </c>
      <c r="C117" s="211"/>
      <c r="D117" s="199" t="s">
        <v>178</v>
      </c>
      <c r="E117" s="232">
        <f>SUM(E118:E119)</f>
        <v>504049</v>
      </c>
      <c r="F117" s="232">
        <f>SUM(F119:F119)</f>
        <v>0</v>
      </c>
      <c r="G117" s="232">
        <f>F117/E117</f>
        <v>0</v>
      </c>
      <c r="H117" s="232">
        <f>SUM(H118:H119)</f>
        <v>254766</v>
      </c>
      <c r="I117" s="220">
        <f t="shared" si="2"/>
        <v>0.5054389553396594</v>
      </c>
      <c r="J117" s="233">
        <f>SUM(J119:J119)</f>
        <v>0</v>
      </c>
      <c r="K117" s="195"/>
    </row>
    <row r="118" spans="1:11" s="247" customFormat="1" ht="19.5" customHeight="1">
      <c r="A118" s="198"/>
      <c r="B118" s="198"/>
      <c r="C118" s="248" t="s">
        <v>45</v>
      </c>
      <c r="D118" s="223" t="s">
        <v>46</v>
      </c>
      <c r="E118" s="202">
        <v>2549</v>
      </c>
      <c r="F118" s="202"/>
      <c r="G118" s="202"/>
      <c r="H118" s="202">
        <v>0</v>
      </c>
      <c r="I118" s="222">
        <f t="shared" si="2"/>
        <v>0</v>
      </c>
      <c r="J118" s="206">
        <v>0</v>
      </c>
      <c r="K118" s="207"/>
    </row>
    <row r="119" spans="1:11" s="247" customFormat="1" ht="36.75" customHeight="1">
      <c r="A119" s="198"/>
      <c r="B119" s="249"/>
      <c r="C119" s="249">
        <v>2030</v>
      </c>
      <c r="D119" s="204" t="s">
        <v>144</v>
      </c>
      <c r="E119" s="202">
        <v>501500</v>
      </c>
      <c r="F119" s="202"/>
      <c r="G119" s="202"/>
      <c r="H119" s="202">
        <v>254766</v>
      </c>
      <c r="I119" s="222">
        <f t="shared" si="2"/>
        <v>0.5080079760717846</v>
      </c>
      <c r="J119" s="206">
        <v>0</v>
      </c>
      <c r="K119" s="195"/>
    </row>
    <row r="120" spans="1:11" s="247" customFormat="1" ht="27.75" customHeight="1">
      <c r="A120" s="250"/>
      <c r="B120" s="250">
        <v>85228</v>
      </c>
      <c r="C120" s="250"/>
      <c r="D120" s="199" t="s">
        <v>227</v>
      </c>
      <c r="E120" s="232">
        <f>SUM(E121:E121)</f>
        <v>136000</v>
      </c>
      <c r="F120" s="232">
        <f>SUM(F121:F121)</f>
        <v>0</v>
      </c>
      <c r="G120" s="232">
        <f>SUM(G121:G121)</f>
        <v>0</v>
      </c>
      <c r="H120" s="232">
        <f>SUM(H121:H121)</f>
        <v>60515.5</v>
      </c>
      <c r="I120" s="220">
        <f t="shared" si="2"/>
        <v>0.4449669117647059</v>
      </c>
      <c r="J120" s="232">
        <f>SUM(J121:J121)</f>
        <v>1419.8</v>
      </c>
      <c r="K120" s="195"/>
    </row>
    <row r="121" spans="1:11" s="247" customFormat="1" ht="21.75" customHeight="1">
      <c r="A121" s="250"/>
      <c r="B121" s="250"/>
      <c r="C121" s="251" t="s">
        <v>43</v>
      </c>
      <c r="D121" s="204" t="s">
        <v>44</v>
      </c>
      <c r="E121" s="202">
        <v>136000</v>
      </c>
      <c r="F121" s="202"/>
      <c r="G121" s="202"/>
      <c r="H121" s="202">
        <v>60515.5</v>
      </c>
      <c r="I121" s="222">
        <f t="shared" si="2"/>
        <v>0.4449669117647059</v>
      </c>
      <c r="J121" s="206">
        <v>1419.8</v>
      </c>
      <c r="K121" s="195"/>
    </row>
    <row r="122" spans="1:11" s="247" customFormat="1" ht="21" customHeight="1">
      <c r="A122" s="250"/>
      <c r="B122" s="250">
        <v>85295</v>
      </c>
      <c r="C122" s="250"/>
      <c r="D122" s="199" t="s">
        <v>11</v>
      </c>
      <c r="E122" s="232">
        <f>SUM(E123:E123)</f>
        <v>241622</v>
      </c>
      <c r="F122" s="232">
        <f>SUM(F123:F123)</f>
        <v>0</v>
      </c>
      <c r="G122" s="232">
        <f>F122/E122</f>
        <v>0</v>
      </c>
      <c r="H122" s="232">
        <f>SUM(H123:H123)</f>
        <v>108240</v>
      </c>
      <c r="I122" s="220">
        <f t="shared" si="2"/>
        <v>0.44797245283955933</v>
      </c>
      <c r="J122" s="232">
        <f>SUM(J123:J123)</f>
        <v>0</v>
      </c>
      <c r="K122" s="195"/>
    </row>
    <row r="123" spans="1:11" s="247" customFormat="1" ht="33" customHeight="1">
      <c r="A123" s="249"/>
      <c r="B123" s="249"/>
      <c r="C123" s="251" t="s">
        <v>181</v>
      </c>
      <c r="D123" s="204" t="s">
        <v>144</v>
      </c>
      <c r="E123" s="202">
        <v>241622</v>
      </c>
      <c r="F123" s="202"/>
      <c r="G123" s="202"/>
      <c r="H123" s="202">
        <v>108240</v>
      </c>
      <c r="I123" s="222">
        <f t="shared" si="2"/>
        <v>0.44797245283955933</v>
      </c>
      <c r="J123" s="246">
        <v>0</v>
      </c>
      <c r="K123" s="195"/>
    </row>
    <row r="124" spans="1:11" s="247" customFormat="1" ht="28.5" customHeight="1">
      <c r="A124" s="252">
        <v>853</v>
      </c>
      <c r="B124" s="252"/>
      <c r="C124" s="253"/>
      <c r="D124" s="254" t="s">
        <v>198</v>
      </c>
      <c r="E124" s="255">
        <f>SUM(E125)</f>
        <v>1410358</v>
      </c>
      <c r="F124" s="255">
        <f>SUM(F125)</f>
        <v>0</v>
      </c>
      <c r="G124" s="255">
        <f>SUM(G125)</f>
        <v>0</v>
      </c>
      <c r="H124" s="255">
        <f>SUM(H125)</f>
        <v>528644.62</v>
      </c>
      <c r="I124" s="256">
        <f t="shared" si="2"/>
        <v>0.3748300927849525</v>
      </c>
      <c r="J124" s="257">
        <f>SUM(J125)</f>
        <v>0</v>
      </c>
      <c r="K124" s="195"/>
    </row>
    <row r="125" spans="1:11" s="247" customFormat="1" ht="18.75" customHeight="1">
      <c r="A125" s="250"/>
      <c r="B125" s="250">
        <v>85395</v>
      </c>
      <c r="C125" s="211"/>
      <c r="D125" s="199" t="s">
        <v>11</v>
      </c>
      <c r="E125" s="232">
        <f>SUM(E126:E129)</f>
        <v>1410358</v>
      </c>
      <c r="F125" s="232">
        <f>SUM(F126:F127)</f>
        <v>0</v>
      </c>
      <c r="G125" s="232">
        <f>SUM(G126:G127)</f>
        <v>0</v>
      </c>
      <c r="H125" s="232">
        <f>SUM(H126:H129)</f>
        <v>528644.62</v>
      </c>
      <c r="I125" s="220">
        <f t="shared" si="2"/>
        <v>0.3748300927849525</v>
      </c>
      <c r="J125" s="245">
        <f>SUM(J126:J127)</f>
        <v>0</v>
      </c>
      <c r="K125" s="195"/>
    </row>
    <row r="126" spans="1:11" s="247" customFormat="1" ht="33" customHeight="1">
      <c r="A126" s="250"/>
      <c r="B126" s="250"/>
      <c r="C126" s="198">
        <v>2007</v>
      </c>
      <c r="D126" s="204" t="s">
        <v>255</v>
      </c>
      <c r="E126" s="202">
        <v>1220425</v>
      </c>
      <c r="F126" s="202"/>
      <c r="G126" s="202"/>
      <c r="H126" s="202">
        <v>451948.55</v>
      </c>
      <c r="I126" s="222">
        <f t="shared" si="2"/>
        <v>0.37032062601143045</v>
      </c>
      <c r="J126" s="246">
        <v>0</v>
      </c>
      <c r="K126" s="207"/>
    </row>
    <row r="127" spans="1:11" s="247" customFormat="1" ht="28.5" customHeight="1">
      <c r="A127" s="249"/>
      <c r="B127" s="249"/>
      <c r="C127" s="198">
        <v>2009</v>
      </c>
      <c r="D127" s="204" t="s">
        <v>211</v>
      </c>
      <c r="E127" s="202">
        <v>186187</v>
      </c>
      <c r="F127" s="202"/>
      <c r="G127" s="202"/>
      <c r="H127" s="202">
        <v>72951.15</v>
      </c>
      <c r="I127" s="222">
        <f t="shared" si="2"/>
        <v>0.39181656076954885</v>
      </c>
      <c r="J127" s="246">
        <v>0</v>
      </c>
      <c r="K127" s="207"/>
    </row>
    <row r="128" spans="1:11" s="247" customFormat="1" ht="18" customHeight="1">
      <c r="A128" s="249"/>
      <c r="B128" s="249"/>
      <c r="C128" s="198">
        <v>6207</v>
      </c>
      <c r="D128" s="204" t="s">
        <v>231</v>
      </c>
      <c r="E128" s="202">
        <v>3184</v>
      </c>
      <c r="F128" s="202"/>
      <c r="G128" s="202"/>
      <c r="H128" s="202">
        <v>3183.18</v>
      </c>
      <c r="I128" s="222">
        <f t="shared" si="2"/>
        <v>0.9997424623115577</v>
      </c>
      <c r="J128" s="246">
        <v>0</v>
      </c>
      <c r="K128" s="207"/>
    </row>
    <row r="129" spans="1:11" s="247" customFormat="1" ht="17.25" customHeight="1">
      <c r="A129" s="249"/>
      <c r="B129" s="249"/>
      <c r="C129" s="198">
        <v>6209</v>
      </c>
      <c r="D129" s="204" t="s">
        <v>231</v>
      </c>
      <c r="E129" s="202">
        <v>562</v>
      </c>
      <c r="F129" s="202"/>
      <c r="G129" s="202"/>
      <c r="H129" s="202">
        <v>561.74</v>
      </c>
      <c r="I129" s="222">
        <f t="shared" si="2"/>
        <v>0.9995373665480427</v>
      </c>
      <c r="J129" s="246">
        <v>0</v>
      </c>
      <c r="K129" s="207"/>
    </row>
    <row r="130" spans="1:11" s="224" customFormat="1" ht="21" customHeight="1">
      <c r="A130" s="258">
        <v>854</v>
      </c>
      <c r="B130" s="258"/>
      <c r="C130" s="208"/>
      <c r="D130" s="192" t="s">
        <v>182</v>
      </c>
      <c r="E130" s="215">
        <f>SUM(E131)</f>
        <v>605535</v>
      </c>
      <c r="F130" s="215" t="e">
        <f>SUM(#REF!+F131)</f>
        <v>#REF!</v>
      </c>
      <c r="G130" s="259" t="e">
        <f>F130/E130</f>
        <v>#REF!</v>
      </c>
      <c r="H130" s="215">
        <f>SUM(H131)</f>
        <v>605535</v>
      </c>
      <c r="I130" s="194">
        <f t="shared" si="2"/>
        <v>1</v>
      </c>
      <c r="J130" s="215">
        <f>SUM(J131)</f>
        <v>0</v>
      </c>
      <c r="K130" s="195"/>
    </row>
    <row r="131" spans="1:11" s="247" customFormat="1" ht="22.5" customHeight="1">
      <c r="A131" s="260"/>
      <c r="B131" s="250">
        <v>85415</v>
      </c>
      <c r="C131" s="211"/>
      <c r="D131" s="199" t="s">
        <v>184</v>
      </c>
      <c r="E131" s="232">
        <f>SUM(E132:E132)</f>
        <v>605535</v>
      </c>
      <c r="F131" s="232">
        <f>SUM(F132:F132)</f>
        <v>514447</v>
      </c>
      <c r="G131" s="232">
        <f>SUM(G132:G132)</f>
        <v>0.8495743433492696</v>
      </c>
      <c r="H131" s="232">
        <f>SUM(H132:H132)</f>
        <v>605535</v>
      </c>
      <c r="I131" s="220">
        <f t="shared" si="2"/>
        <v>1</v>
      </c>
      <c r="J131" s="245">
        <f>SUM(J132:J132)</f>
        <v>0</v>
      </c>
      <c r="K131" s="195"/>
    </row>
    <row r="132" spans="1:11" s="247" customFormat="1" ht="34.5" customHeight="1">
      <c r="A132" s="260"/>
      <c r="B132" s="249"/>
      <c r="C132" s="198">
        <v>2030</v>
      </c>
      <c r="D132" s="204" t="s">
        <v>144</v>
      </c>
      <c r="E132" s="202">
        <v>605535</v>
      </c>
      <c r="F132" s="202">
        <v>514447</v>
      </c>
      <c r="G132" s="202">
        <f>F132/E132</f>
        <v>0.8495743433492696</v>
      </c>
      <c r="H132" s="202">
        <v>605535</v>
      </c>
      <c r="I132" s="222">
        <f t="shared" si="2"/>
        <v>1</v>
      </c>
      <c r="J132" s="246">
        <v>0</v>
      </c>
      <c r="K132" s="207"/>
    </row>
    <row r="133" spans="1:11" s="261" customFormat="1" ht="27" customHeight="1">
      <c r="A133" s="258">
        <v>900</v>
      </c>
      <c r="B133" s="258"/>
      <c r="C133" s="208"/>
      <c r="D133" s="192" t="s">
        <v>185</v>
      </c>
      <c r="E133" s="215">
        <f>SUM(E134+E136+E139)</f>
        <v>2028573</v>
      </c>
      <c r="F133" s="215" t="e">
        <f>SUM(F136+F139+#REF!)</f>
        <v>#REF!</v>
      </c>
      <c r="G133" s="215" t="e">
        <f>SUM(G136+G139+#REF!)</f>
        <v>#REF!</v>
      </c>
      <c r="H133" s="215">
        <f>SUM(H134+H136+H139)</f>
        <v>1262141.05</v>
      </c>
      <c r="I133" s="194">
        <f t="shared" si="2"/>
        <v>0.6221817257747195</v>
      </c>
      <c r="J133" s="215">
        <f>SUM(J134+J136+J139)</f>
        <v>0</v>
      </c>
      <c r="K133" s="195"/>
    </row>
    <row r="134" spans="1:11" s="247" customFormat="1" ht="21" customHeight="1">
      <c r="A134" s="249"/>
      <c r="B134" s="250">
        <v>90004</v>
      </c>
      <c r="C134" s="211"/>
      <c r="D134" s="199" t="s">
        <v>202</v>
      </c>
      <c r="E134" s="232">
        <f>SUM(E135)</f>
        <v>15000</v>
      </c>
      <c r="F134" s="202"/>
      <c r="G134" s="202"/>
      <c r="H134" s="232">
        <f>SUM(H135)</f>
        <v>0</v>
      </c>
      <c r="I134" s="220">
        <f t="shared" si="2"/>
        <v>0</v>
      </c>
      <c r="J134" s="233">
        <f>SUM(J135)</f>
        <v>0</v>
      </c>
      <c r="K134" s="195"/>
    </row>
    <row r="135" spans="1:11" s="247" customFormat="1" ht="34.5" customHeight="1">
      <c r="A135" s="249"/>
      <c r="B135" s="249"/>
      <c r="C135" s="198">
        <v>2440</v>
      </c>
      <c r="D135" s="204" t="s">
        <v>256</v>
      </c>
      <c r="E135" s="202">
        <v>15000</v>
      </c>
      <c r="F135" s="202"/>
      <c r="G135" s="202"/>
      <c r="H135" s="202">
        <v>0</v>
      </c>
      <c r="I135" s="222">
        <f t="shared" si="2"/>
        <v>0</v>
      </c>
      <c r="J135" s="206">
        <v>0</v>
      </c>
      <c r="K135" s="207"/>
    </row>
    <row r="136" spans="1:11" s="247" customFormat="1" ht="36" customHeight="1">
      <c r="A136" s="250"/>
      <c r="B136" s="211">
        <v>90019</v>
      </c>
      <c r="C136" s="211"/>
      <c r="D136" s="199" t="s">
        <v>257</v>
      </c>
      <c r="E136" s="232">
        <f>SUM(E137+E138)</f>
        <v>577203</v>
      </c>
      <c r="F136" s="232"/>
      <c r="G136" s="232"/>
      <c r="H136" s="232">
        <f>SUM(H137+H138)</f>
        <v>356802.58</v>
      </c>
      <c r="I136" s="220">
        <f t="shared" si="2"/>
        <v>0.6181578751323191</v>
      </c>
      <c r="J136" s="245">
        <f>SUM(J137:J138)</f>
        <v>0</v>
      </c>
      <c r="K136" s="195"/>
    </row>
    <row r="137" spans="1:11" s="247" customFormat="1" ht="20.25" customHeight="1">
      <c r="A137" s="249"/>
      <c r="B137" s="249"/>
      <c r="C137" s="236" t="s">
        <v>81</v>
      </c>
      <c r="D137" s="204" t="s">
        <v>82</v>
      </c>
      <c r="E137" s="202">
        <v>240000</v>
      </c>
      <c r="F137" s="202"/>
      <c r="G137" s="202"/>
      <c r="H137" s="202">
        <v>19600.31</v>
      </c>
      <c r="I137" s="222">
        <f t="shared" si="2"/>
        <v>0.08166795833333333</v>
      </c>
      <c r="J137" s="246">
        <v>0</v>
      </c>
      <c r="K137" s="207"/>
    </row>
    <row r="138" spans="1:11" s="247" customFormat="1" ht="19.5" customHeight="1">
      <c r="A138" s="249"/>
      <c r="B138" s="249"/>
      <c r="C138" s="262" t="s">
        <v>45</v>
      </c>
      <c r="D138" s="204" t="s">
        <v>46</v>
      </c>
      <c r="E138" s="202">
        <v>337203</v>
      </c>
      <c r="F138" s="202"/>
      <c r="G138" s="202"/>
      <c r="H138" s="202">
        <v>337202.27</v>
      </c>
      <c r="I138" s="222">
        <f t="shared" si="2"/>
        <v>0.9999978351319532</v>
      </c>
      <c r="J138" s="246">
        <v>0</v>
      </c>
      <c r="K138" s="207"/>
    </row>
    <row r="139" spans="1:11" s="247" customFormat="1" ht="20.25" customHeight="1">
      <c r="A139" s="250"/>
      <c r="B139" s="250">
        <v>90095</v>
      </c>
      <c r="C139" s="211"/>
      <c r="D139" s="199" t="s">
        <v>11</v>
      </c>
      <c r="E139" s="232">
        <f>SUM(E140:E141)</f>
        <v>1436370</v>
      </c>
      <c r="F139" s="232">
        <f>SUM(F140:F141)</f>
        <v>0</v>
      </c>
      <c r="G139" s="232">
        <f>SUM(G140:G141)</f>
        <v>0</v>
      </c>
      <c r="H139" s="232">
        <f>SUM(H140:H141)</f>
        <v>905338.47</v>
      </c>
      <c r="I139" s="220">
        <f t="shared" si="2"/>
        <v>0.630296142358863</v>
      </c>
      <c r="J139" s="245">
        <f>SUM(J140:J141)</f>
        <v>0</v>
      </c>
      <c r="K139" s="195"/>
    </row>
    <row r="140" spans="1:11" s="247" customFormat="1" ht="21" customHeight="1">
      <c r="A140" s="249"/>
      <c r="B140" s="249"/>
      <c r="C140" s="262" t="s">
        <v>45</v>
      </c>
      <c r="D140" s="204" t="s">
        <v>46</v>
      </c>
      <c r="E140" s="202">
        <v>1426370</v>
      </c>
      <c r="F140" s="202"/>
      <c r="G140" s="202"/>
      <c r="H140" s="202">
        <v>905338.47</v>
      </c>
      <c r="I140" s="222">
        <f t="shared" si="2"/>
        <v>0.6347150248532989</v>
      </c>
      <c r="J140" s="246">
        <v>0</v>
      </c>
      <c r="K140" s="195"/>
    </row>
    <row r="141" spans="1:11" s="247" customFormat="1" ht="45.75" customHeight="1">
      <c r="A141" s="249"/>
      <c r="B141" s="249"/>
      <c r="C141" s="262" t="s">
        <v>258</v>
      </c>
      <c r="D141" s="204" t="s">
        <v>256</v>
      </c>
      <c r="E141" s="202">
        <v>10000</v>
      </c>
      <c r="F141" s="202"/>
      <c r="G141" s="202"/>
      <c r="H141" s="202">
        <v>0</v>
      </c>
      <c r="I141" s="222">
        <f t="shared" si="2"/>
        <v>0</v>
      </c>
      <c r="J141" s="246">
        <v>0</v>
      </c>
      <c r="K141" s="207"/>
    </row>
    <row r="142" spans="1:11" s="224" customFormat="1" ht="21.75" customHeight="1">
      <c r="A142" s="258">
        <v>926</v>
      </c>
      <c r="B142" s="258"/>
      <c r="C142" s="208"/>
      <c r="D142" s="192" t="s">
        <v>190</v>
      </c>
      <c r="E142" s="215">
        <f>SUM(E146+E143)</f>
        <v>1045440</v>
      </c>
      <c r="F142" s="215" t="e">
        <f>SUM(F146+F143)</f>
        <v>#REF!</v>
      </c>
      <c r="G142" s="215" t="e">
        <f>SUM(G146+G143)</f>
        <v>#REF!</v>
      </c>
      <c r="H142" s="215">
        <f>SUM(H146+H143)</f>
        <v>158258.4</v>
      </c>
      <c r="I142" s="256">
        <f t="shared" si="2"/>
        <v>0.15137970615243343</v>
      </c>
      <c r="J142" s="263">
        <f>SUM(J146+J143)</f>
        <v>0</v>
      </c>
      <c r="K142" s="195"/>
    </row>
    <row r="143" spans="1:11" s="224" customFormat="1" ht="22.5" customHeight="1">
      <c r="A143" s="250"/>
      <c r="B143" s="250">
        <v>92601</v>
      </c>
      <c r="C143" s="211"/>
      <c r="D143" s="199" t="s">
        <v>261</v>
      </c>
      <c r="E143" s="232">
        <f>SUM(E144:E145)</f>
        <v>666000</v>
      </c>
      <c r="F143" s="232" t="e">
        <f>SUM(#REF!)</f>
        <v>#REF!</v>
      </c>
      <c r="G143" s="232" t="e">
        <f>SUM(#REF!)</f>
        <v>#REF!</v>
      </c>
      <c r="H143" s="232">
        <f>SUM(H144:H145)</f>
        <v>0</v>
      </c>
      <c r="I143" s="220">
        <f t="shared" si="2"/>
        <v>0</v>
      </c>
      <c r="J143" s="244">
        <f>SUM(J144:J145)</f>
        <v>0</v>
      </c>
      <c r="K143" s="207"/>
    </row>
    <row r="144" spans="1:11" s="224" customFormat="1" ht="57" customHeight="1">
      <c r="A144" s="250"/>
      <c r="B144" s="250"/>
      <c r="C144" s="243">
        <v>6300</v>
      </c>
      <c r="D144" s="223" t="s">
        <v>259</v>
      </c>
      <c r="E144" s="202">
        <v>333000</v>
      </c>
      <c r="F144" s="202"/>
      <c r="G144" s="202"/>
      <c r="H144" s="202">
        <v>0</v>
      </c>
      <c r="I144" s="222">
        <f t="shared" si="2"/>
        <v>0</v>
      </c>
      <c r="J144" s="264">
        <v>0</v>
      </c>
      <c r="K144" s="207"/>
    </row>
    <row r="145" spans="1:11" s="224" customFormat="1" ht="44.25" customHeight="1">
      <c r="A145" s="250"/>
      <c r="B145" s="250"/>
      <c r="C145" s="243">
        <v>6330</v>
      </c>
      <c r="D145" s="204" t="s">
        <v>260</v>
      </c>
      <c r="E145" s="202">
        <v>333000</v>
      </c>
      <c r="F145" s="202"/>
      <c r="G145" s="202"/>
      <c r="H145" s="202">
        <v>0</v>
      </c>
      <c r="I145" s="205">
        <f t="shared" si="2"/>
        <v>0</v>
      </c>
      <c r="J145" s="264">
        <v>0</v>
      </c>
      <c r="K145" s="207"/>
    </row>
    <row r="146" spans="1:11" s="176" customFormat="1" ht="18" customHeight="1">
      <c r="A146" s="250"/>
      <c r="B146" s="250">
        <v>92604</v>
      </c>
      <c r="C146" s="211"/>
      <c r="D146" s="199" t="s">
        <v>11</v>
      </c>
      <c r="E146" s="232">
        <f>SUM(E147)</f>
        <v>379440</v>
      </c>
      <c r="F146" s="232"/>
      <c r="G146" s="232"/>
      <c r="H146" s="232">
        <f>SUM(H147)</f>
        <v>158258.4</v>
      </c>
      <c r="I146" s="220">
        <f t="shared" si="2"/>
        <v>0.4170841239721695</v>
      </c>
      <c r="J146" s="244">
        <f>SUM(J147:J147)</f>
        <v>0</v>
      </c>
      <c r="K146" s="195"/>
    </row>
    <row r="147" spans="1:11" s="176" customFormat="1" ht="18.75" customHeight="1">
      <c r="A147" s="249"/>
      <c r="B147" s="249"/>
      <c r="C147" s="226" t="s">
        <v>43</v>
      </c>
      <c r="D147" s="223" t="s">
        <v>44</v>
      </c>
      <c r="E147" s="202">
        <v>379440</v>
      </c>
      <c r="F147" s="202"/>
      <c r="G147" s="202"/>
      <c r="H147" s="202">
        <v>158258.4</v>
      </c>
      <c r="I147" s="205">
        <f t="shared" si="2"/>
        <v>0.4170841239721695</v>
      </c>
      <c r="J147" s="264">
        <v>0</v>
      </c>
      <c r="K147" s="207"/>
    </row>
    <row r="148" spans="1:11" s="176" customFormat="1" ht="19.5" customHeight="1" thickBot="1">
      <c r="A148" s="265" t="s">
        <v>355</v>
      </c>
      <c r="B148" s="265"/>
      <c r="C148" s="265"/>
      <c r="D148" s="266" t="s">
        <v>192</v>
      </c>
      <c r="E148" s="267">
        <f>SUM(E9+E12+E17+E25+E30+E37+E42+E46+E79+E86+E98+E101+E124+E130+E133+E142)</f>
        <v>41127020</v>
      </c>
      <c r="F148" s="268" t="e">
        <f>SUM(F142+#REF!+F133+F130+F101+#REF!+F86+F79+#REF!+F46+F42+F37+F30+F25+F17+F9+F124)</f>
        <v>#REF!</v>
      </c>
      <c r="G148" s="268" t="e">
        <f>SUM(G142+#REF!+G133+G130+G101+#REF!+G86+G79+#REF!+G46+G42+G37+G30+G25+G17+G9+G124)</f>
        <v>#REF!</v>
      </c>
      <c r="H148" s="267">
        <f>SUM(H9+H12+H17+H25+H30+H37+H42+H46+H79+H86+H98+H101+H124+H130+H133+H142)</f>
        <v>22415932.080000002</v>
      </c>
      <c r="I148" s="269">
        <f t="shared" si="2"/>
        <v>0.5450414856218613</v>
      </c>
      <c r="J148" s="267">
        <f>SUM(J9+J12+J17+J25+J30+J37+J42+J46+J79+J86+J98+J101+J124+J130+J133+J142)</f>
        <v>1427399.0899999999</v>
      </c>
      <c r="K148" s="195"/>
    </row>
    <row r="149" spans="1:11" s="176" customFormat="1" ht="27.75" customHeight="1" thickTop="1">
      <c r="A149" s="270"/>
      <c r="B149" s="170"/>
      <c r="C149" s="170"/>
      <c r="D149" s="271" t="s">
        <v>360</v>
      </c>
      <c r="E149" s="172"/>
      <c r="F149" s="172"/>
      <c r="G149" s="173"/>
      <c r="H149" s="173"/>
      <c r="I149" s="173"/>
      <c r="J149" s="172"/>
      <c r="K149" s="178"/>
    </row>
    <row r="150" spans="1:11" s="176" customFormat="1" ht="27.75" customHeight="1">
      <c r="A150" s="270"/>
      <c r="B150" s="170"/>
      <c r="C150" s="170"/>
      <c r="D150" s="271"/>
      <c r="E150" s="172"/>
      <c r="F150" s="172"/>
      <c r="G150" s="173"/>
      <c r="H150" s="173"/>
      <c r="I150" s="173"/>
      <c r="J150" s="172"/>
      <c r="K150" s="178"/>
    </row>
    <row r="151" spans="1:11" s="176" customFormat="1" ht="27.75" customHeight="1">
      <c r="A151" s="270"/>
      <c r="B151" s="170"/>
      <c r="C151" s="170"/>
      <c r="D151" s="271"/>
      <c r="E151" s="172"/>
      <c r="F151" s="172"/>
      <c r="G151" s="173"/>
      <c r="H151" s="173"/>
      <c r="I151" s="173"/>
      <c r="J151" s="172"/>
      <c r="K151" s="178"/>
    </row>
    <row r="152" ht="11.25">
      <c r="M152" s="272"/>
    </row>
    <row r="153" spans="4:10" ht="11.25">
      <c r="D153" s="274" t="s">
        <v>212</v>
      </c>
      <c r="E153" s="275"/>
      <c r="F153" s="275"/>
      <c r="G153" s="275"/>
      <c r="H153" s="275"/>
      <c r="J153" s="276"/>
    </row>
    <row r="154" spans="5:10" ht="11.25">
      <c r="E154" s="275"/>
      <c r="F154" s="275"/>
      <c r="G154" s="275"/>
      <c r="H154" s="275"/>
      <c r="J154" s="276"/>
    </row>
    <row r="155" spans="5:10" ht="11.25">
      <c r="E155" s="275"/>
      <c r="F155" s="275"/>
      <c r="G155" s="275"/>
      <c r="H155" s="275"/>
      <c r="J155" s="276"/>
    </row>
    <row r="156" spans="5:8" ht="11.25">
      <c r="E156" s="275"/>
      <c r="F156" s="275"/>
      <c r="G156" s="275"/>
      <c r="H156" s="275"/>
    </row>
    <row r="157" spans="5:8" ht="11.25">
      <c r="E157" s="275"/>
      <c r="F157" s="275"/>
      <c r="G157" s="275"/>
      <c r="H157" s="275"/>
    </row>
    <row r="158" spans="5:8" ht="11.25">
      <c r="E158" s="275"/>
      <c r="F158" s="275"/>
      <c r="G158" s="275"/>
      <c r="H158" s="275"/>
    </row>
    <row r="159" spans="5:8" ht="11.25">
      <c r="E159" s="275"/>
      <c r="F159" s="275"/>
      <c r="G159" s="275"/>
      <c r="H159" s="275"/>
    </row>
  </sheetData>
  <sheetProtection/>
  <mergeCells count="10">
    <mergeCell ref="I1:J3"/>
    <mergeCell ref="A4:J4"/>
    <mergeCell ref="A6:A7"/>
    <mergeCell ref="B6:B7"/>
    <mergeCell ref="C6:C7"/>
    <mergeCell ref="D6:D7"/>
    <mergeCell ref="E6:E7"/>
    <mergeCell ref="H6:H7"/>
    <mergeCell ref="I6:I7"/>
    <mergeCell ref="J6:J7"/>
  </mergeCells>
  <printOptions horizontalCentered="1"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4"/>
  <sheetViews>
    <sheetView zoomScale="85" zoomScaleNormal="85" workbookViewId="0" topLeftCell="A1">
      <pane ySplit="8" topLeftCell="A404" activePane="bottomLeft" state="frozen"/>
      <selection pane="topLeft" activeCell="A1" sqref="A1"/>
      <selection pane="bottomLeft" activeCell="L406" sqref="L406"/>
    </sheetView>
  </sheetViews>
  <sheetFormatPr defaultColWidth="8.8515625" defaultRowHeight="12.75" outlineLevelCol="1"/>
  <cols>
    <col min="1" max="1" width="7.28125" style="0" customWidth="1"/>
    <col min="2" max="2" width="10.7109375" style="0" customWidth="1"/>
    <col min="3" max="3" width="6.421875" style="0" customWidth="1"/>
    <col min="4" max="4" width="41.140625" style="0" customWidth="1"/>
    <col min="5" max="5" width="18.8515625" style="0" customWidth="1"/>
    <col min="6" max="7" width="0" style="0" hidden="1" customWidth="1"/>
    <col min="8" max="8" width="21.421875" style="0" customWidth="1"/>
    <col min="9" max="9" width="19.28125" style="0" customWidth="1"/>
    <col min="10" max="10" width="21.8515625" style="0" customWidth="1"/>
    <col min="11" max="11" width="8.00390625" style="0" customWidth="1"/>
    <col min="12" max="12" width="11.57421875" style="0" customWidth="1"/>
    <col min="13" max="13" width="15.28125" style="0" hidden="1" customWidth="1" outlineLevel="1"/>
    <col min="14" max="14" width="15.00390625" style="0" hidden="1" customWidth="1" outlineLevel="1"/>
    <col min="15" max="15" width="18.140625" style="0" hidden="1" customWidth="1" outlineLevel="1"/>
    <col min="16" max="16" width="17.140625" style="0" hidden="1" customWidth="1" outlineLevel="1"/>
    <col min="17" max="17" width="19.57421875" style="0" customWidth="1" collapsed="1"/>
  </cols>
  <sheetData>
    <row r="1" spans="1:10" s="6" customFormat="1" ht="26.25" customHeight="1">
      <c r="A1" s="1"/>
      <c r="B1" s="2"/>
      <c r="C1" s="2"/>
      <c r="D1" s="3"/>
      <c r="E1" s="4"/>
      <c r="F1" s="4"/>
      <c r="G1" s="5"/>
      <c r="H1" s="17"/>
      <c r="I1" s="292" t="s">
        <v>359</v>
      </c>
      <c r="J1" s="292"/>
    </row>
    <row r="2" spans="1:10" s="6" customFormat="1" ht="22.5" customHeight="1">
      <c r="A2" s="1"/>
      <c r="B2" s="2"/>
      <c r="C2" s="2"/>
      <c r="D2" s="3"/>
      <c r="E2" s="4"/>
      <c r="F2" s="4"/>
      <c r="G2" s="5"/>
      <c r="H2" s="17"/>
      <c r="I2" s="292"/>
      <c r="J2" s="292"/>
    </row>
    <row r="3" spans="1:10" s="6" customFormat="1" ht="22.5" customHeight="1">
      <c r="A3" s="1"/>
      <c r="B3" s="2"/>
      <c r="C3" s="2"/>
      <c r="D3" s="3"/>
      <c r="E3" s="4"/>
      <c r="F3" s="4"/>
      <c r="G3" s="5"/>
      <c r="H3" s="17"/>
      <c r="I3" s="292"/>
      <c r="J3" s="292"/>
    </row>
    <row r="4" spans="1:10" ht="46.5" customHeight="1">
      <c r="A4" s="293" t="s">
        <v>243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2" ht="15" thickBot="1">
      <c r="A5" s="1"/>
      <c r="B5" s="2"/>
      <c r="C5" s="2"/>
      <c r="D5" s="3"/>
      <c r="E5" s="4"/>
      <c r="F5" s="4"/>
      <c r="G5" s="5"/>
      <c r="H5" s="5"/>
      <c r="I5" s="5"/>
      <c r="J5" s="4"/>
      <c r="L5" s="97"/>
    </row>
    <row r="6" spans="1:17" ht="26.25" thickTop="1">
      <c r="A6" s="294" t="s">
        <v>238</v>
      </c>
      <c r="B6" s="294" t="s">
        <v>239</v>
      </c>
      <c r="C6" s="294" t="s">
        <v>0</v>
      </c>
      <c r="D6" s="296" t="s">
        <v>1</v>
      </c>
      <c r="E6" s="298" t="s">
        <v>213</v>
      </c>
      <c r="F6" s="19"/>
      <c r="G6" s="19"/>
      <c r="H6" s="298" t="s">
        <v>240</v>
      </c>
      <c r="I6" s="299" t="s">
        <v>241</v>
      </c>
      <c r="J6" s="298" t="s">
        <v>262</v>
      </c>
      <c r="L6" s="97"/>
      <c r="M6" s="124" t="s">
        <v>275</v>
      </c>
      <c r="N6" t="s">
        <v>278</v>
      </c>
      <c r="O6" s="125" t="s">
        <v>279</v>
      </c>
      <c r="P6" t="s">
        <v>280</v>
      </c>
      <c r="Q6" t="s">
        <v>281</v>
      </c>
    </row>
    <row r="7" spans="1:17" ht="58.5">
      <c r="A7" s="295"/>
      <c r="B7" s="295"/>
      <c r="C7" s="295"/>
      <c r="D7" s="297"/>
      <c r="E7" s="298"/>
      <c r="F7" s="18" t="s">
        <v>2</v>
      </c>
      <c r="G7" s="20" t="s">
        <v>3</v>
      </c>
      <c r="H7" s="298"/>
      <c r="I7" s="299"/>
      <c r="J7" s="298"/>
      <c r="L7" t="s">
        <v>276</v>
      </c>
      <c r="M7" s="8">
        <f>SUM(E16+E25+E26+E31+E40+E70+E117+E118+E158+E193+E194+E270+E400+E401+E425+E439+E444+E462+E463+E464+E474)</f>
        <v>8929731</v>
      </c>
      <c r="N7" s="8">
        <f>SUM(E21+E29+E33+E43+E50+E51+E52+E53+E74+E75+E76+E77+E97+E98+E99+E100+E101+E102+E123+E174+E175+E176+E177+E197+E198+E199+E200+E214+E215+E216+E217+E218+E231+E232+E233+E234+E235+E252+E253+E254+E262+E263+E273+E274+E280+E281+E289+E299+E300+E301+E302+E303+E328+E329+E330+E331+E332+E333+E351+E352+E353+E354+E355+E363+E364+E365+E366+E367+E376+E377+E378+E379+E380+E381+E382+E383+E384+E385+E405+E406+E407+E408+E447+E448+E449+E450+E452+E478+E479+E480+E481+E482)</f>
        <v>18356080</v>
      </c>
      <c r="O7" s="8">
        <v>351822</v>
      </c>
      <c r="P7" s="8">
        <f>SUM(N7-O7)</f>
        <v>18004258</v>
      </c>
      <c r="Q7" s="8">
        <f>SUM(E29+E30+E212+E229+E419+E467+E469+E471+E476)</f>
        <v>2584800</v>
      </c>
    </row>
    <row r="8" spans="1:17" ht="19.5">
      <c r="A8" s="92">
        <v>1</v>
      </c>
      <c r="B8" s="92">
        <v>2</v>
      </c>
      <c r="C8" s="92">
        <v>3</v>
      </c>
      <c r="D8" s="93">
        <v>4</v>
      </c>
      <c r="E8" s="94">
        <v>5</v>
      </c>
      <c r="F8" s="94" t="s">
        <v>4</v>
      </c>
      <c r="G8" s="95" t="s">
        <v>5</v>
      </c>
      <c r="H8" s="94">
        <v>6</v>
      </c>
      <c r="I8" s="96">
        <v>7</v>
      </c>
      <c r="J8" s="94">
        <v>8</v>
      </c>
      <c r="L8" t="s">
        <v>277</v>
      </c>
      <c r="M8" s="8">
        <f>SUM(H16+H25+E26+H31+H40+H70+H117+H118+H158+H193+H194+H270+H400+H401+H425+H439+H444+H462+H463+H464+H474)</f>
        <v>4079062.1400000006</v>
      </c>
      <c r="N8" s="8">
        <f>SUM(H21+E29+H33+H43+H50+H51+H52+H53+H74+H75+H76+H77+H97+H98+H99+H100+H101+H102+H123+H174+H175+H176+H177+H197+H198+H199+H200+H214+H215+H216+H217+H218+H231+H232+H233+H234+H235+H252+H253+H254+H262+H263+H273+H274+H280+H281+H289+H299+H300+H301+H302+H303+H328+H329+H330+H331+H332+H333+H351+H352+H353+H354+H355+H363+H364+H365+H366+H367+H376+H377+H379+H380+H381+H382+H383+H384+H385+H405+H406+H407+H408+H447+H448+H449+H450+H452+H478+H479+H480+H481+H482)</f>
        <v>9256911.410000004</v>
      </c>
      <c r="O8" s="8">
        <v>175219.95</v>
      </c>
      <c r="P8" s="8">
        <f>SUM(N8-O8)</f>
        <v>9081691.460000005</v>
      </c>
      <c r="Q8" s="8">
        <f>SUM(H29+H30+H212+H229+H419+H467+H469+H471+H476)</f>
        <v>1581391.28</v>
      </c>
    </row>
    <row r="9" spans="1:10" ht="25.5" customHeight="1">
      <c r="A9" s="84" t="s">
        <v>6</v>
      </c>
      <c r="B9" s="91"/>
      <c r="C9" s="91"/>
      <c r="D9" s="85" t="s">
        <v>7</v>
      </c>
      <c r="E9" s="89">
        <f>SUM(E10+E12)</f>
        <v>647</v>
      </c>
      <c r="F9" s="89">
        <f>SUM(F10)</f>
        <v>0</v>
      </c>
      <c r="G9" s="89">
        <f>SUM(G10)</f>
        <v>0</v>
      </c>
      <c r="H9" s="89">
        <f>SUM(H10+H12)</f>
        <v>356.79999999999995</v>
      </c>
      <c r="I9" s="88">
        <f>H9/E9</f>
        <v>0.551468315301391</v>
      </c>
      <c r="J9" s="89">
        <f>SUM(J10+J12)</f>
        <v>0</v>
      </c>
    </row>
    <row r="10" spans="1:10" ht="24" customHeight="1">
      <c r="A10" s="21"/>
      <c r="B10" s="22" t="s">
        <v>8</v>
      </c>
      <c r="C10" s="21"/>
      <c r="D10" s="23" t="s">
        <v>9</v>
      </c>
      <c r="E10" s="24">
        <f>E11</f>
        <v>500</v>
      </c>
      <c r="F10" s="24"/>
      <c r="G10" s="25"/>
      <c r="H10" s="24">
        <f>H11</f>
        <v>210</v>
      </c>
      <c r="I10" s="24">
        <f>I11</f>
        <v>0.42</v>
      </c>
      <c r="J10" s="27">
        <f>SUM(J11)</f>
        <v>0</v>
      </c>
    </row>
    <row r="11" spans="1:10" ht="45">
      <c r="A11" s="21"/>
      <c r="B11" s="22"/>
      <c r="C11" s="28">
        <v>2850</v>
      </c>
      <c r="D11" s="29" t="s">
        <v>10</v>
      </c>
      <c r="E11" s="30">
        <v>500</v>
      </c>
      <c r="F11" s="30"/>
      <c r="G11" s="31"/>
      <c r="H11" s="30">
        <v>210</v>
      </c>
      <c r="I11" s="32">
        <f aca="true" t="shared" si="0" ref="I11:I42">H11/E11</f>
        <v>0.42</v>
      </c>
      <c r="J11" s="33">
        <v>0</v>
      </c>
    </row>
    <row r="12" spans="1:10" ht="35.25" customHeight="1">
      <c r="A12" s="21"/>
      <c r="B12" s="22" t="s">
        <v>216</v>
      </c>
      <c r="C12" s="28"/>
      <c r="D12" s="23" t="s">
        <v>11</v>
      </c>
      <c r="E12" s="24">
        <f>SUM(E13:E14)</f>
        <v>147</v>
      </c>
      <c r="F12" s="30"/>
      <c r="G12" s="31"/>
      <c r="H12" s="24">
        <f>SUM(H13:H14)</f>
        <v>146.79999999999998</v>
      </c>
      <c r="I12" s="34">
        <f t="shared" si="0"/>
        <v>0.9986394557823128</v>
      </c>
      <c r="J12" s="24">
        <f>SUM(J13:J14)</f>
        <v>0</v>
      </c>
    </row>
    <row r="13" spans="1:10" ht="25.5" customHeight="1">
      <c r="A13" s="21"/>
      <c r="B13" s="22"/>
      <c r="C13" s="28">
        <v>3110</v>
      </c>
      <c r="D13" s="29" t="s">
        <v>173</v>
      </c>
      <c r="E13" s="30">
        <v>144</v>
      </c>
      <c r="F13" s="30"/>
      <c r="G13" s="31"/>
      <c r="H13" s="30">
        <v>143.92</v>
      </c>
      <c r="I13" s="32">
        <f t="shared" si="0"/>
        <v>0.9994444444444444</v>
      </c>
      <c r="J13" s="33">
        <v>0</v>
      </c>
    </row>
    <row r="14" spans="1:10" ht="24" customHeight="1">
      <c r="A14" s="28"/>
      <c r="B14" s="28"/>
      <c r="C14" s="28">
        <v>4300</v>
      </c>
      <c r="D14" s="29" t="s">
        <v>14</v>
      </c>
      <c r="E14" s="30">
        <v>3</v>
      </c>
      <c r="F14" s="30"/>
      <c r="G14" s="31"/>
      <c r="H14" s="30">
        <v>2.88</v>
      </c>
      <c r="I14" s="32">
        <f t="shared" si="0"/>
        <v>0.96</v>
      </c>
      <c r="J14" s="33">
        <v>0</v>
      </c>
    </row>
    <row r="15" spans="1:10" ht="28.5" customHeight="1">
      <c r="A15" s="84" t="s">
        <v>15</v>
      </c>
      <c r="B15" s="83"/>
      <c r="C15" s="83"/>
      <c r="D15" s="85" t="s">
        <v>16</v>
      </c>
      <c r="E15" s="89">
        <f>SUM(E16+E20)</f>
        <v>3983027</v>
      </c>
      <c r="F15" s="86">
        <f>SUM(F20)</f>
        <v>0</v>
      </c>
      <c r="G15" s="86">
        <f>SUM(G20)</f>
        <v>0</v>
      </c>
      <c r="H15" s="89">
        <f>SUM(H16+H20)</f>
        <v>502708.36</v>
      </c>
      <c r="I15" s="90">
        <f t="shared" si="0"/>
        <v>0.1262126417922851</v>
      </c>
      <c r="J15" s="89">
        <f>SUM(J16+J20)</f>
        <v>0</v>
      </c>
    </row>
    <row r="16" spans="1:10" ht="24" customHeight="1">
      <c r="A16" s="22"/>
      <c r="B16" s="35">
        <v>60016</v>
      </c>
      <c r="C16" s="35"/>
      <c r="D16" s="23" t="s">
        <v>193</v>
      </c>
      <c r="E16" s="24">
        <f>SUM(E17:E19)</f>
        <v>1613027</v>
      </c>
      <c r="F16" s="24"/>
      <c r="G16" s="24"/>
      <c r="H16" s="24">
        <f>SUM(H17:H19)</f>
        <v>0</v>
      </c>
      <c r="I16" s="26">
        <f t="shared" si="0"/>
        <v>0</v>
      </c>
      <c r="J16" s="24">
        <f>SUM(J17:J19)</f>
        <v>0</v>
      </c>
    </row>
    <row r="17" spans="1:10" ht="30">
      <c r="A17" s="22"/>
      <c r="B17" s="35"/>
      <c r="C17" s="28">
        <v>6050</v>
      </c>
      <c r="D17" s="29" t="s">
        <v>21</v>
      </c>
      <c r="E17" s="30">
        <v>1039027</v>
      </c>
      <c r="F17" s="30"/>
      <c r="G17" s="30"/>
      <c r="H17" s="30">
        <v>0</v>
      </c>
      <c r="I17" s="37">
        <f t="shared" si="0"/>
        <v>0</v>
      </c>
      <c r="J17" s="38">
        <v>0</v>
      </c>
    </row>
    <row r="18" spans="1:10" ht="30">
      <c r="A18" s="22"/>
      <c r="B18" s="35"/>
      <c r="C18" s="28">
        <v>6058</v>
      </c>
      <c r="D18" s="29" t="s">
        <v>21</v>
      </c>
      <c r="E18" s="30">
        <v>284000</v>
      </c>
      <c r="F18" s="30"/>
      <c r="G18" s="30"/>
      <c r="H18" s="30">
        <v>0</v>
      </c>
      <c r="I18" s="37">
        <f t="shared" si="0"/>
        <v>0</v>
      </c>
      <c r="J18" s="38">
        <v>0</v>
      </c>
    </row>
    <row r="19" spans="1:10" ht="30">
      <c r="A19" s="22"/>
      <c r="B19" s="35"/>
      <c r="C19" s="28">
        <v>6059</v>
      </c>
      <c r="D19" s="29" t="s">
        <v>21</v>
      </c>
      <c r="E19" s="30">
        <v>290000</v>
      </c>
      <c r="F19" s="30"/>
      <c r="G19" s="30"/>
      <c r="H19" s="30">
        <v>0</v>
      </c>
      <c r="I19" s="37">
        <f t="shared" si="0"/>
        <v>0</v>
      </c>
      <c r="J19" s="38">
        <v>0</v>
      </c>
    </row>
    <row r="20" spans="1:10" ht="27.75" customHeight="1">
      <c r="A20" s="35"/>
      <c r="B20" s="22" t="s">
        <v>17</v>
      </c>
      <c r="C20" s="35"/>
      <c r="D20" s="23" t="s">
        <v>11</v>
      </c>
      <c r="E20" s="24">
        <f>SUM(E21:E26)</f>
        <v>2370000</v>
      </c>
      <c r="F20" s="24"/>
      <c r="G20" s="24"/>
      <c r="H20" s="24">
        <f>SUM(H21:H26)</f>
        <v>502708.36</v>
      </c>
      <c r="I20" s="26">
        <f t="shared" si="0"/>
        <v>0.21211323206751054</v>
      </c>
      <c r="J20" s="27">
        <f>SUM(J21:J26)</f>
        <v>0</v>
      </c>
    </row>
    <row r="21" spans="1:10" ht="28.5" customHeight="1">
      <c r="A21" s="35"/>
      <c r="B21" s="22"/>
      <c r="C21" s="28">
        <v>4170</v>
      </c>
      <c r="D21" s="29" t="s">
        <v>18</v>
      </c>
      <c r="E21" s="30">
        <v>10000</v>
      </c>
      <c r="F21" s="30"/>
      <c r="G21" s="31"/>
      <c r="H21" s="30">
        <v>0</v>
      </c>
      <c r="I21" s="37">
        <f t="shared" si="0"/>
        <v>0</v>
      </c>
      <c r="J21" s="33">
        <v>0</v>
      </c>
    </row>
    <row r="22" spans="1:10" ht="24" customHeight="1">
      <c r="A22" s="28"/>
      <c r="B22" s="28"/>
      <c r="C22" s="28">
        <v>4210</v>
      </c>
      <c r="D22" s="29" t="s">
        <v>19</v>
      </c>
      <c r="E22" s="30">
        <v>60000</v>
      </c>
      <c r="F22" s="30"/>
      <c r="G22" s="31"/>
      <c r="H22" s="30">
        <v>0</v>
      </c>
      <c r="I22" s="32">
        <f t="shared" si="0"/>
        <v>0</v>
      </c>
      <c r="J22" s="33">
        <v>0</v>
      </c>
    </row>
    <row r="23" spans="1:10" ht="24.75" customHeight="1">
      <c r="A23" s="28"/>
      <c r="B23" s="28"/>
      <c r="C23" s="28">
        <v>4270</v>
      </c>
      <c r="D23" s="29" t="s">
        <v>20</v>
      </c>
      <c r="E23" s="30">
        <v>120000</v>
      </c>
      <c r="F23" s="30"/>
      <c r="G23" s="31"/>
      <c r="H23" s="30">
        <v>34947.36</v>
      </c>
      <c r="I23" s="32">
        <f t="shared" si="0"/>
        <v>0.291228</v>
      </c>
      <c r="J23" s="33">
        <v>0</v>
      </c>
    </row>
    <row r="24" spans="1:10" ht="25.5" customHeight="1">
      <c r="A24" s="28"/>
      <c r="B24" s="28"/>
      <c r="C24" s="28">
        <v>4300</v>
      </c>
      <c r="D24" s="29" t="s">
        <v>14</v>
      </c>
      <c r="E24" s="30">
        <v>10000</v>
      </c>
      <c r="F24" s="30"/>
      <c r="G24" s="31"/>
      <c r="H24" s="30">
        <v>671</v>
      </c>
      <c r="I24" s="32">
        <f t="shared" si="0"/>
        <v>0.0671</v>
      </c>
      <c r="J24" s="33">
        <v>0</v>
      </c>
    </row>
    <row r="25" spans="1:10" ht="30">
      <c r="A25" s="28"/>
      <c r="B25" s="28"/>
      <c r="C25" s="28">
        <v>6050</v>
      </c>
      <c r="D25" s="29" t="s">
        <v>21</v>
      </c>
      <c r="E25" s="30">
        <v>20000</v>
      </c>
      <c r="F25" s="30"/>
      <c r="G25" s="31"/>
      <c r="H25" s="30">
        <v>5930</v>
      </c>
      <c r="I25" s="32">
        <f t="shared" si="0"/>
        <v>0.2965</v>
      </c>
      <c r="J25" s="33">
        <v>0</v>
      </c>
    </row>
    <row r="26" spans="1:10" ht="90">
      <c r="A26" s="28"/>
      <c r="B26" s="28"/>
      <c r="C26" s="28">
        <v>6300</v>
      </c>
      <c r="D26" s="29" t="s">
        <v>234</v>
      </c>
      <c r="E26" s="30">
        <v>2150000</v>
      </c>
      <c r="F26" s="30"/>
      <c r="G26" s="31"/>
      <c r="H26" s="30">
        <v>461160</v>
      </c>
      <c r="I26" s="32">
        <f t="shared" si="0"/>
        <v>0.21449302325581396</v>
      </c>
      <c r="J26" s="33">
        <v>0</v>
      </c>
    </row>
    <row r="27" spans="1:10" ht="36.75" customHeight="1">
      <c r="A27" s="83">
        <v>700</v>
      </c>
      <c r="B27" s="83"/>
      <c r="C27" s="83"/>
      <c r="D27" s="85" t="s">
        <v>22</v>
      </c>
      <c r="E27" s="86">
        <f>SUM(E28+E32)</f>
        <v>1231500</v>
      </c>
      <c r="F27" s="86">
        <f>SUM(F32)</f>
        <v>0</v>
      </c>
      <c r="G27" s="87">
        <f>F27/E27</f>
        <v>0</v>
      </c>
      <c r="H27" s="86">
        <f>SUM(H28+H32)</f>
        <v>537653.09</v>
      </c>
      <c r="I27" s="88">
        <f t="shared" si="0"/>
        <v>0.43658391392610635</v>
      </c>
      <c r="J27" s="86">
        <f>SUM(J28+J32)</f>
        <v>0</v>
      </c>
    </row>
    <row r="28" spans="1:10" ht="27.75" customHeight="1">
      <c r="A28" s="35"/>
      <c r="B28" s="22" t="s">
        <v>263</v>
      </c>
      <c r="C28" s="35"/>
      <c r="D28" s="23" t="s">
        <v>11</v>
      </c>
      <c r="E28" s="24">
        <f>SUM(E29:E31)</f>
        <v>633000</v>
      </c>
      <c r="F28" s="24"/>
      <c r="G28" s="24"/>
      <c r="H28" s="24">
        <f>SUM(H29:H31)</f>
        <v>491267</v>
      </c>
      <c r="I28" s="26">
        <f t="shared" si="0"/>
        <v>0.7760932069510269</v>
      </c>
      <c r="J28" s="24">
        <f>SUM(J29:J31)</f>
        <v>0</v>
      </c>
    </row>
    <row r="29" spans="1:10" ht="69" customHeight="1">
      <c r="A29" s="35"/>
      <c r="B29" s="22"/>
      <c r="C29" s="28">
        <v>2410</v>
      </c>
      <c r="D29" s="29" t="s">
        <v>282</v>
      </c>
      <c r="E29" s="30">
        <v>350000</v>
      </c>
      <c r="F29" s="30"/>
      <c r="G29" s="31"/>
      <c r="H29" s="30">
        <v>350000</v>
      </c>
      <c r="I29" s="32">
        <f t="shared" si="0"/>
        <v>1</v>
      </c>
      <c r="J29" s="33">
        <v>0</v>
      </c>
    </row>
    <row r="30" spans="1:10" ht="45.75" customHeight="1">
      <c r="A30" s="28"/>
      <c r="B30" s="28"/>
      <c r="C30" s="28">
        <v>2650</v>
      </c>
      <c r="D30" s="29" t="s">
        <v>283</v>
      </c>
      <c r="E30" s="30">
        <v>265000</v>
      </c>
      <c r="F30" s="30"/>
      <c r="G30" s="31"/>
      <c r="H30" s="30">
        <v>123267</v>
      </c>
      <c r="I30" s="32">
        <f t="shared" si="0"/>
        <v>0.46515849056603775</v>
      </c>
      <c r="J30" s="33">
        <v>0</v>
      </c>
    </row>
    <row r="31" spans="1:10" ht="81" customHeight="1">
      <c r="A31" s="28"/>
      <c r="B31" s="28"/>
      <c r="C31" s="28">
        <v>6210</v>
      </c>
      <c r="D31" s="29" t="s">
        <v>284</v>
      </c>
      <c r="E31" s="30">
        <v>18000</v>
      </c>
      <c r="F31" s="30"/>
      <c r="G31" s="31"/>
      <c r="H31" s="30">
        <v>18000</v>
      </c>
      <c r="I31" s="32">
        <f t="shared" si="0"/>
        <v>1</v>
      </c>
      <c r="J31" s="33">
        <v>0</v>
      </c>
    </row>
    <row r="32" spans="1:10" ht="36.75" customHeight="1">
      <c r="A32" s="39"/>
      <c r="B32" s="39">
        <v>70005</v>
      </c>
      <c r="C32" s="39"/>
      <c r="D32" s="40" t="s">
        <v>23</v>
      </c>
      <c r="E32" s="41">
        <f>SUM(E33:E40)</f>
        <v>598500</v>
      </c>
      <c r="F32" s="41">
        <f>SUM(F33:F40)</f>
        <v>0</v>
      </c>
      <c r="G32" s="42">
        <f>F32/E32</f>
        <v>0</v>
      </c>
      <c r="H32" s="41">
        <f>SUM(H33:H40)</f>
        <v>46386.09</v>
      </c>
      <c r="I32" s="43">
        <f t="shared" si="0"/>
        <v>0.07750390977443608</v>
      </c>
      <c r="J32" s="27">
        <f>SUM(J33:J40)</f>
        <v>0</v>
      </c>
    </row>
    <row r="33" spans="1:10" ht="27" customHeight="1">
      <c r="A33" s="28"/>
      <c r="B33" s="28"/>
      <c r="C33" s="28">
        <v>4170</v>
      </c>
      <c r="D33" s="46" t="s">
        <v>24</v>
      </c>
      <c r="E33" s="38">
        <v>3000</v>
      </c>
      <c r="F33" s="30"/>
      <c r="G33" s="31"/>
      <c r="H33" s="38">
        <v>0</v>
      </c>
      <c r="I33" s="32">
        <f t="shared" si="0"/>
        <v>0</v>
      </c>
      <c r="J33" s="33">
        <v>0</v>
      </c>
    </row>
    <row r="34" spans="1:10" ht="21.75" customHeight="1">
      <c r="A34" s="28"/>
      <c r="B34" s="28"/>
      <c r="C34" s="28">
        <v>4210</v>
      </c>
      <c r="D34" s="29" t="s">
        <v>19</v>
      </c>
      <c r="E34" s="38">
        <v>1000</v>
      </c>
      <c r="F34" s="30"/>
      <c r="G34" s="31"/>
      <c r="H34" s="38">
        <v>0</v>
      </c>
      <c r="I34" s="47">
        <f t="shared" si="0"/>
        <v>0</v>
      </c>
      <c r="J34" s="33">
        <v>0</v>
      </c>
    </row>
    <row r="35" spans="1:10" ht="24.75" customHeight="1">
      <c r="A35" s="28"/>
      <c r="B35" s="28"/>
      <c r="C35" s="28">
        <v>4270</v>
      </c>
      <c r="D35" s="46" t="s">
        <v>20</v>
      </c>
      <c r="E35" s="38">
        <v>55000</v>
      </c>
      <c r="F35" s="30"/>
      <c r="G35" s="31"/>
      <c r="H35" s="38">
        <v>0</v>
      </c>
      <c r="I35" s="47">
        <f t="shared" si="0"/>
        <v>0</v>
      </c>
      <c r="J35" s="33">
        <v>0</v>
      </c>
    </row>
    <row r="36" spans="1:10" ht="23.25" customHeight="1">
      <c r="A36" s="28"/>
      <c r="B36" s="28"/>
      <c r="C36" s="28">
        <v>4300</v>
      </c>
      <c r="D36" s="29" t="s">
        <v>14</v>
      </c>
      <c r="E36" s="38">
        <v>45000</v>
      </c>
      <c r="F36" s="30"/>
      <c r="G36" s="31"/>
      <c r="H36" s="38">
        <v>11614.02</v>
      </c>
      <c r="I36" s="47">
        <f t="shared" si="0"/>
        <v>0.25808933333333334</v>
      </c>
      <c r="J36" s="33">
        <v>0</v>
      </c>
    </row>
    <row r="37" spans="1:10" ht="22.5" customHeight="1">
      <c r="A37" s="39"/>
      <c r="B37" s="39"/>
      <c r="C37" s="44">
        <v>4430</v>
      </c>
      <c r="D37" s="45" t="s">
        <v>25</v>
      </c>
      <c r="E37" s="50">
        <v>15000</v>
      </c>
      <c r="F37" s="41"/>
      <c r="G37" s="42"/>
      <c r="H37" s="50">
        <v>641</v>
      </c>
      <c r="I37" s="47">
        <f t="shared" si="0"/>
        <v>0.04273333333333333</v>
      </c>
      <c r="J37" s="33">
        <v>0</v>
      </c>
    </row>
    <row r="38" spans="1:10" ht="27" customHeight="1">
      <c r="A38" s="28"/>
      <c r="B38" s="28"/>
      <c r="C38" s="28">
        <v>4530</v>
      </c>
      <c r="D38" s="29" t="s">
        <v>26</v>
      </c>
      <c r="E38" s="30">
        <v>19500</v>
      </c>
      <c r="F38" s="30"/>
      <c r="G38" s="31"/>
      <c r="H38" s="30">
        <v>0</v>
      </c>
      <c r="I38" s="47">
        <f t="shared" si="0"/>
        <v>0</v>
      </c>
      <c r="J38" s="33">
        <v>0</v>
      </c>
    </row>
    <row r="39" spans="1:10" ht="30">
      <c r="A39" s="28"/>
      <c r="B39" s="28"/>
      <c r="C39" s="28">
        <v>4590</v>
      </c>
      <c r="D39" s="29" t="s">
        <v>27</v>
      </c>
      <c r="E39" s="30">
        <v>50000</v>
      </c>
      <c r="F39" s="30"/>
      <c r="G39" s="31"/>
      <c r="H39" s="30">
        <v>5100</v>
      </c>
      <c r="I39" s="47">
        <f t="shared" si="0"/>
        <v>0.102</v>
      </c>
      <c r="J39" s="33">
        <v>0</v>
      </c>
    </row>
    <row r="40" spans="1:10" ht="30">
      <c r="A40" s="28"/>
      <c r="B40" s="28"/>
      <c r="C40" s="28">
        <v>6050</v>
      </c>
      <c r="D40" s="29" t="s">
        <v>21</v>
      </c>
      <c r="E40" s="30">
        <v>410000</v>
      </c>
      <c r="F40" s="30"/>
      <c r="G40" s="31"/>
      <c r="H40" s="30">
        <v>29031.07</v>
      </c>
      <c r="I40" s="47">
        <f t="shared" si="0"/>
        <v>0.07080748780487804</v>
      </c>
      <c r="J40" s="33">
        <v>0</v>
      </c>
    </row>
    <row r="41" spans="1:10" ht="32.25" customHeight="1">
      <c r="A41" s="83">
        <v>710</v>
      </c>
      <c r="B41" s="83"/>
      <c r="C41" s="84"/>
      <c r="D41" s="85" t="s">
        <v>36</v>
      </c>
      <c r="E41" s="86">
        <f>SUM(E42+E46+E48)</f>
        <v>274489</v>
      </c>
      <c r="F41" s="86">
        <f>SUM(F48)</f>
        <v>0</v>
      </c>
      <c r="G41" s="87">
        <f>F41/E41</f>
        <v>0</v>
      </c>
      <c r="H41" s="86">
        <f>SUM(H42+H46+H48)</f>
        <v>103031.61000000002</v>
      </c>
      <c r="I41" s="88">
        <f t="shared" si="0"/>
        <v>0.3753578831938621</v>
      </c>
      <c r="J41" s="86">
        <f>SUM(J42+J46+J48)</f>
        <v>0</v>
      </c>
    </row>
    <row r="42" spans="1:10" ht="35.25" customHeight="1">
      <c r="A42" s="35"/>
      <c r="B42" s="35">
        <v>71004</v>
      </c>
      <c r="C42" s="22"/>
      <c r="D42" s="23" t="s">
        <v>37</v>
      </c>
      <c r="E42" s="24">
        <f>SUM(E43:E45)</f>
        <v>61500</v>
      </c>
      <c r="F42" s="24"/>
      <c r="G42" s="25"/>
      <c r="H42" s="24">
        <f>SUM(H43:H45)</f>
        <v>12219.11</v>
      </c>
      <c r="I42" s="26">
        <f t="shared" si="0"/>
        <v>0.1986847154471545</v>
      </c>
      <c r="J42" s="27">
        <f>SUM(J43:J45)</f>
        <v>0</v>
      </c>
    </row>
    <row r="43" spans="1:10" ht="27.75" customHeight="1">
      <c r="A43" s="28"/>
      <c r="B43" s="28"/>
      <c r="C43" s="48" t="s">
        <v>38</v>
      </c>
      <c r="D43" s="46" t="s">
        <v>24</v>
      </c>
      <c r="E43" s="31">
        <v>20000</v>
      </c>
      <c r="F43" s="30"/>
      <c r="G43" s="31"/>
      <c r="H43" s="31">
        <v>0</v>
      </c>
      <c r="I43" s="47">
        <f aca="true" t="shared" si="1" ref="I43:I94">H43/E43</f>
        <v>0</v>
      </c>
      <c r="J43" s="33">
        <v>0</v>
      </c>
    </row>
    <row r="44" spans="1:10" ht="25.5" customHeight="1">
      <c r="A44" s="28"/>
      <c r="B44" s="28"/>
      <c r="C44" s="48" t="s">
        <v>39</v>
      </c>
      <c r="D44" s="29" t="s">
        <v>14</v>
      </c>
      <c r="E44" s="30">
        <v>38000</v>
      </c>
      <c r="F44" s="30"/>
      <c r="G44" s="31"/>
      <c r="H44" s="30">
        <v>12219.11</v>
      </c>
      <c r="I44" s="47">
        <f t="shared" si="1"/>
        <v>0.3215555263157895</v>
      </c>
      <c r="J44" s="33">
        <v>0</v>
      </c>
    </row>
    <row r="45" spans="1:10" ht="30.75" customHeight="1">
      <c r="A45" s="28"/>
      <c r="B45" s="28"/>
      <c r="C45" s="48" t="s">
        <v>40</v>
      </c>
      <c r="D45" s="29" t="s">
        <v>25</v>
      </c>
      <c r="E45" s="30">
        <v>3500</v>
      </c>
      <c r="F45" s="30"/>
      <c r="G45" s="31"/>
      <c r="H45" s="30">
        <v>0</v>
      </c>
      <c r="I45" s="47">
        <f t="shared" si="1"/>
        <v>0</v>
      </c>
      <c r="J45" s="33">
        <v>0</v>
      </c>
    </row>
    <row r="46" spans="1:10" ht="36.75" customHeight="1">
      <c r="A46" s="39"/>
      <c r="B46" s="39">
        <v>71014</v>
      </c>
      <c r="C46" s="39"/>
      <c r="D46" s="40" t="s">
        <v>41</v>
      </c>
      <c r="E46" s="41">
        <f>SUM(E47)</f>
        <v>30000</v>
      </c>
      <c r="F46" s="41"/>
      <c r="G46" s="42"/>
      <c r="H46" s="41">
        <f>SUM(H47)</f>
        <v>17080</v>
      </c>
      <c r="I46" s="26">
        <f t="shared" si="1"/>
        <v>0.5693333333333334</v>
      </c>
      <c r="J46" s="27">
        <f>SUM(J47:J47)</f>
        <v>0</v>
      </c>
    </row>
    <row r="47" spans="1:10" ht="28.5" customHeight="1">
      <c r="A47" s="44"/>
      <c r="B47" s="44"/>
      <c r="C47" s="49">
        <v>4300</v>
      </c>
      <c r="D47" s="45" t="s">
        <v>14</v>
      </c>
      <c r="E47" s="50">
        <v>30000</v>
      </c>
      <c r="F47" s="50"/>
      <c r="G47" s="51"/>
      <c r="H47" s="50">
        <v>17080</v>
      </c>
      <c r="I47" s="47">
        <f t="shared" si="1"/>
        <v>0.5693333333333334</v>
      </c>
      <c r="J47" s="33">
        <v>0</v>
      </c>
    </row>
    <row r="48" spans="1:10" ht="30.75" customHeight="1">
      <c r="A48" s="39"/>
      <c r="B48" s="39">
        <v>71035</v>
      </c>
      <c r="C48" s="52"/>
      <c r="D48" s="40" t="s">
        <v>42</v>
      </c>
      <c r="E48" s="41">
        <f>SUM(E49:E67)</f>
        <v>182989</v>
      </c>
      <c r="F48" s="41">
        <f>SUM(F49:F67)</f>
        <v>0</v>
      </c>
      <c r="G48" s="41">
        <f>SUM(G49:G67)</f>
        <v>0</v>
      </c>
      <c r="H48" s="41">
        <f>SUM(H49:H67)</f>
        <v>73732.50000000001</v>
      </c>
      <c r="I48" s="43">
        <f t="shared" si="1"/>
        <v>0.40293405614545147</v>
      </c>
      <c r="J48" s="41">
        <f>SUM(J49:J67)</f>
        <v>0</v>
      </c>
    </row>
    <row r="49" spans="1:10" ht="30">
      <c r="A49" s="44"/>
      <c r="B49" s="44"/>
      <c r="C49" s="49">
        <v>3020</v>
      </c>
      <c r="D49" s="45" t="s">
        <v>48</v>
      </c>
      <c r="E49" s="50">
        <v>2100</v>
      </c>
      <c r="F49" s="50"/>
      <c r="G49" s="51"/>
      <c r="H49" s="50">
        <v>675.79</v>
      </c>
      <c r="I49" s="47">
        <f t="shared" si="1"/>
        <v>0.32180476190476187</v>
      </c>
      <c r="J49" s="33">
        <v>0</v>
      </c>
    </row>
    <row r="50" spans="1:10" ht="23.25" customHeight="1">
      <c r="A50" s="44"/>
      <c r="B50" s="44"/>
      <c r="C50" s="49">
        <v>4010</v>
      </c>
      <c r="D50" s="45" t="s">
        <v>49</v>
      </c>
      <c r="E50" s="50">
        <v>93100</v>
      </c>
      <c r="F50" s="50"/>
      <c r="G50" s="51"/>
      <c r="H50" s="50">
        <v>36044.79</v>
      </c>
      <c r="I50" s="47">
        <f t="shared" si="1"/>
        <v>0.3871620837808808</v>
      </c>
      <c r="J50" s="33">
        <v>0</v>
      </c>
    </row>
    <row r="51" spans="1:10" ht="24.75" customHeight="1">
      <c r="A51" s="44"/>
      <c r="B51" s="44"/>
      <c r="C51" s="49">
        <v>4040</v>
      </c>
      <c r="D51" s="45" t="s">
        <v>50</v>
      </c>
      <c r="E51" s="50">
        <v>6900</v>
      </c>
      <c r="F51" s="50"/>
      <c r="G51" s="51"/>
      <c r="H51" s="50">
        <v>1591.65</v>
      </c>
      <c r="I51" s="47">
        <f t="shared" si="1"/>
        <v>0.23067391304347828</v>
      </c>
      <c r="J51" s="33">
        <v>0</v>
      </c>
    </row>
    <row r="52" spans="1:10" ht="24" customHeight="1">
      <c r="A52" s="44"/>
      <c r="B52" s="44"/>
      <c r="C52" s="49">
        <v>4110</v>
      </c>
      <c r="D52" s="45" t="s">
        <v>51</v>
      </c>
      <c r="E52" s="50">
        <v>15140</v>
      </c>
      <c r="F52" s="50"/>
      <c r="G52" s="51"/>
      <c r="H52" s="50">
        <v>5076.27</v>
      </c>
      <c r="I52" s="47">
        <f t="shared" si="1"/>
        <v>0.33528863936591813</v>
      </c>
      <c r="J52" s="33">
        <v>0</v>
      </c>
    </row>
    <row r="53" spans="1:10" ht="25.5" customHeight="1">
      <c r="A53" s="44"/>
      <c r="B53" s="44"/>
      <c r="C53" s="49">
        <v>4120</v>
      </c>
      <c r="D53" s="45" t="s">
        <v>52</v>
      </c>
      <c r="E53" s="50">
        <v>2150</v>
      </c>
      <c r="F53" s="50"/>
      <c r="G53" s="51"/>
      <c r="H53" s="50">
        <v>825.98</v>
      </c>
      <c r="I53" s="47">
        <f t="shared" si="1"/>
        <v>0.3841767441860465</v>
      </c>
      <c r="J53" s="33">
        <v>0</v>
      </c>
    </row>
    <row r="54" spans="1:10" ht="28.5" customHeight="1">
      <c r="A54" s="44"/>
      <c r="B54" s="44"/>
      <c r="C54" s="49">
        <v>4210</v>
      </c>
      <c r="D54" s="45" t="s">
        <v>19</v>
      </c>
      <c r="E54" s="50">
        <v>7000</v>
      </c>
      <c r="F54" s="50"/>
      <c r="G54" s="51"/>
      <c r="H54" s="50">
        <v>4365.84</v>
      </c>
      <c r="I54" s="47">
        <f t="shared" si="1"/>
        <v>0.6236914285714286</v>
      </c>
      <c r="J54" s="33">
        <v>0</v>
      </c>
    </row>
    <row r="55" spans="1:10" ht="23.25" customHeight="1">
      <c r="A55" s="44"/>
      <c r="B55" s="44"/>
      <c r="C55" s="49">
        <v>4260</v>
      </c>
      <c r="D55" s="45" t="s">
        <v>53</v>
      </c>
      <c r="E55" s="50">
        <v>23000</v>
      </c>
      <c r="F55" s="50"/>
      <c r="G55" s="51"/>
      <c r="H55" s="50">
        <v>11651.07</v>
      </c>
      <c r="I55" s="47">
        <f t="shared" si="1"/>
        <v>0.5065682608695652</v>
      </c>
      <c r="J55" s="33">
        <v>0</v>
      </c>
    </row>
    <row r="56" spans="1:10" ht="21.75" customHeight="1">
      <c r="A56" s="44"/>
      <c r="B56" s="44"/>
      <c r="C56" s="49">
        <v>4270</v>
      </c>
      <c r="D56" s="45" t="s">
        <v>20</v>
      </c>
      <c r="E56" s="50">
        <v>10000</v>
      </c>
      <c r="F56" s="50"/>
      <c r="G56" s="51"/>
      <c r="H56" s="50">
        <v>4450.02</v>
      </c>
      <c r="I56" s="47">
        <f t="shared" si="1"/>
        <v>0.44500200000000006</v>
      </c>
      <c r="J56" s="33">
        <v>0</v>
      </c>
    </row>
    <row r="57" spans="1:10" ht="21.75" customHeight="1">
      <c r="A57" s="44"/>
      <c r="B57" s="44"/>
      <c r="C57" s="49">
        <v>4280</v>
      </c>
      <c r="D57" s="45" t="s">
        <v>54</v>
      </c>
      <c r="E57" s="50">
        <v>180</v>
      </c>
      <c r="F57" s="50"/>
      <c r="G57" s="51"/>
      <c r="H57" s="50">
        <v>46.67</v>
      </c>
      <c r="I57" s="47">
        <f t="shared" si="1"/>
        <v>0.2592777777777778</v>
      </c>
      <c r="J57" s="33">
        <v>0</v>
      </c>
    </row>
    <row r="58" spans="1:10" ht="29.25" customHeight="1">
      <c r="A58" s="44"/>
      <c r="B58" s="44"/>
      <c r="C58" s="53" t="s">
        <v>55</v>
      </c>
      <c r="D58" s="45" t="s">
        <v>14</v>
      </c>
      <c r="E58" s="50">
        <v>14000</v>
      </c>
      <c r="F58" s="50"/>
      <c r="G58" s="51"/>
      <c r="H58" s="50">
        <v>5050.85</v>
      </c>
      <c r="I58" s="47">
        <f t="shared" si="1"/>
        <v>0.360775</v>
      </c>
      <c r="J58" s="33">
        <v>0</v>
      </c>
    </row>
    <row r="59" spans="1:10" ht="27.75" customHeight="1">
      <c r="A59" s="44"/>
      <c r="B59" s="44"/>
      <c r="C59" s="53" t="s">
        <v>56</v>
      </c>
      <c r="D59" s="45" t="s">
        <v>57</v>
      </c>
      <c r="E59" s="50">
        <v>500</v>
      </c>
      <c r="F59" s="50"/>
      <c r="G59" s="51"/>
      <c r="H59" s="50">
        <v>0</v>
      </c>
      <c r="I59" s="47">
        <f t="shared" si="1"/>
        <v>0</v>
      </c>
      <c r="J59" s="33">
        <v>0</v>
      </c>
    </row>
    <row r="60" spans="1:10" ht="45">
      <c r="A60" s="44"/>
      <c r="B60" s="44"/>
      <c r="C60" s="53" t="s">
        <v>58</v>
      </c>
      <c r="D60" s="45" t="s">
        <v>59</v>
      </c>
      <c r="E60" s="50">
        <v>800</v>
      </c>
      <c r="F60" s="50"/>
      <c r="G60" s="51"/>
      <c r="H60" s="50">
        <v>305</v>
      </c>
      <c r="I60" s="47">
        <f t="shared" si="1"/>
        <v>0.38125</v>
      </c>
      <c r="J60" s="33">
        <v>0</v>
      </c>
    </row>
    <row r="61" spans="1:10" ht="45">
      <c r="A61" s="44"/>
      <c r="B61" s="44"/>
      <c r="C61" s="53" t="s">
        <v>60</v>
      </c>
      <c r="D61" s="45" t="s">
        <v>61</v>
      </c>
      <c r="E61" s="50">
        <v>2000</v>
      </c>
      <c r="F61" s="50"/>
      <c r="G61" s="51"/>
      <c r="H61" s="50">
        <v>0</v>
      </c>
      <c r="I61" s="47">
        <f t="shared" si="1"/>
        <v>0</v>
      </c>
      <c r="J61" s="33">
        <v>0</v>
      </c>
    </row>
    <row r="62" spans="1:10" ht="28.5" customHeight="1">
      <c r="A62" s="44"/>
      <c r="B62" s="44"/>
      <c r="C62" s="53" t="s">
        <v>62</v>
      </c>
      <c r="D62" s="45" t="s">
        <v>63</v>
      </c>
      <c r="E62" s="50">
        <v>100</v>
      </c>
      <c r="F62" s="50"/>
      <c r="G62" s="51"/>
      <c r="H62" s="50">
        <v>0</v>
      </c>
      <c r="I62" s="47">
        <f t="shared" si="1"/>
        <v>0</v>
      </c>
      <c r="J62" s="33">
        <v>0</v>
      </c>
    </row>
    <row r="63" spans="1:10" ht="24.75" customHeight="1">
      <c r="A63" s="44"/>
      <c r="B63" s="44"/>
      <c r="C63" s="53" t="s">
        <v>40</v>
      </c>
      <c r="D63" s="45" t="s">
        <v>25</v>
      </c>
      <c r="E63" s="50">
        <v>100</v>
      </c>
      <c r="F63" s="50"/>
      <c r="G63" s="51"/>
      <c r="H63" s="50">
        <v>0</v>
      </c>
      <c r="I63" s="47">
        <f t="shared" si="1"/>
        <v>0</v>
      </c>
      <c r="J63" s="33">
        <v>0</v>
      </c>
    </row>
    <row r="64" spans="1:10" ht="30">
      <c r="A64" s="44"/>
      <c r="B64" s="44"/>
      <c r="C64" s="53" t="s">
        <v>64</v>
      </c>
      <c r="D64" s="45" t="s">
        <v>65</v>
      </c>
      <c r="E64" s="50">
        <v>4719</v>
      </c>
      <c r="F64" s="50"/>
      <c r="G64" s="51"/>
      <c r="H64" s="50">
        <v>3539.25</v>
      </c>
      <c r="I64" s="47">
        <f t="shared" si="1"/>
        <v>0.75</v>
      </c>
      <c r="J64" s="33">
        <v>0</v>
      </c>
    </row>
    <row r="65" spans="1:10" ht="30">
      <c r="A65" s="44"/>
      <c r="B65" s="44"/>
      <c r="C65" s="53" t="s">
        <v>66</v>
      </c>
      <c r="D65" s="45" t="s">
        <v>67</v>
      </c>
      <c r="E65" s="50">
        <v>200</v>
      </c>
      <c r="F65" s="50"/>
      <c r="G65" s="51"/>
      <c r="H65" s="50">
        <v>0</v>
      </c>
      <c r="I65" s="47">
        <f t="shared" si="1"/>
        <v>0</v>
      </c>
      <c r="J65" s="33">
        <v>0</v>
      </c>
    </row>
    <row r="66" spans="1:10" ht="45">
      <c r="A66" s="44"/>
      <c r="B66" s="44"/>
      <c r="C66" s="53" t="s">
        <v>68</v>
      </c>
      <c r="D66" s="45" t="s">
        <v>69</v>
      </c>
      <c r="E66" s="50">
        <v>500</v>
      </c>
      <c r="F66" s="50"/>
      <c r="G66" s="51"/>
      <c r="H66" s="50">
        <v>0</v>
      </c>
      <c r="I66" s="47">
        <f t="shared" si="1"/>
        <v>0</v>
      </c>
      <c r="J66" s="33">
        <v>0</v>
      </c>
    </row>
    <row r="67" spans="1:10" ht="30">
      <c r="A67" s="44"/>
      <c r="B67" s="44"/>
      <c r="C67" s="53" t="s">
        <v>70</v>
      </c>
      <c r="D67" s="45" t="s">
        <v>71</v>
      </c>
      <c r="E67" s="50">
        <v>500</v>
      </c>
      <c r="F67" s="50"/>
      <c r="G67" s="51"/>
      <c r="H67" s="50">
        <v>109.32</v>
      </c>
      <c r="I67" s="47">
        <f t="shared" si="1"/>
        <v>0.21863999999999997</v>
      </c>
      <c r="J67" s="33">
        <v>0</v>
      </c>
    </row>
    <row r="68" spans="1:10" ht="31.5" customHeight="1">
      <c r="A68" s="76">
        <v>720</v>
      </c>
      <c r="B68" s="76"/>
      <c r="C68" s="77"/>
      <c r="D68" s="78" t="s">
        <v>197</v>
      </c>
      <c r="E68" s="79">
        <f>SUM(E69)</f>
        <v>100000</v>
      </c>
      <c r="F68" s="79"/>
      <c r="G68" s="80"/>
      <c r="H68" s="79">
        <f>SUM(H69)</f>
        <v>0</v>
      </c>
      <c r="I68" s="81">
        <f>H68/E68</f>
        <v>0</v>
      </c>
      <c r="J68" s="82">
        <f>SUM(J69)</f>
        <v>0</v>
      </c>
    </row>
    <row r="69" spans="1:10" ht="28.5" customHeight="1">
      <c r="A69" s="44"/>
      <c r="B69" s="39">
        <v>72095</v>
      </c>
      <c r="C69" s="54"/>
      <c r="D69" s="40" t="s">
        <v>11</v>
      </c>
      <c r="E69" s="24">
        <f>SUM(E70)</f>
        <v>100000</v>
      </c>
      <c r="F69" s="24"/>
      <c r="G69" s="25"/>
      <c r="H69" s="24">
        <f>SUM(H70)</f>
        <v>0</v>
      </c>
      <c r="I69" s="43">
        <f t="shared" si="1"/>
        <v>0</v>
      </c>
      <c r="J69" s="36">
        <f>SUM(J70:J70)</f>
        <v>0</v>
      </c>
    </row>
    <row r="70" spans="1:10" ht="35.25" customHeight="1">
      <c r="A70" s="44"/>
      <c r="B70" s="44"/>
      <c r="C70" s="53" t="s">
        <v>195</v>
      </c>
      <c r="D70" s="45" t="s">
        <v>21</v>
      </c>
      <c r="E70" s="30">
        <v>100000</v>
      </c>
      <c r="F70" s="30"/>
      <c r="G70" s="31"/>
      <c r="H70" s="30">
        <v>0</v>
      </c>
      <c r="I70" s="47">
        <f t="shared" si="1"/>
        <v>0</v>
      </c>
      <c r="J70" s="38">
        <v>0</v>
      </c>
    </row>
    <row r="71" spans="1:10" ht="35.25" customHeight="1">
      <c r="A71" s="83">
        <v>750</v>
      </c>
      <c r="B71" s="83"/>
      <c r="C71" s="83"/>
      <c r="D71" s="85" t="s">
        <v>72</v>
      </c>
      <c r="E71" s="86">
        <f>SUM(E72+E88+E95+E119+E122)</f>
        <v>3720386</v>
      </c>
      <c r="F71" s="86">
        <f>SUM(F72+F88+F95+F122)</f>
        <v>0</v>
      </c>
      <c r="G71" s="87">
        <f>F71/E71</f>
        <v>0</v>
      </c>
      <c r="H71" s="86">
        <f>SUM(H72+H88+H95+H119+H122)</f>
        <v>1798481.05</v>
      </c>
      <c r="I71" s="88">
        <f>H71/E71</f>
        <v>0.48341248730642467</v>
      </c>
      <c r="J71" s="86">
        <f>SUM(J72+J88+J95+J119+J122)</f>
        <v>0</v>
      </c>
    </row>
    <row r="72" spans="1:10" ht="35.25" customHeight="1">
      <c r="A72" s="35"/>
      <c r="B72" s="35">
        <v>75011</v>
      </c>
      <c r="C72" s="35"/>
      <c r="D72" s="23" t="s">
        <v>73</v>
      </c>
      <c r="E72" s="25">
        <f>SUM(E73:E87)</f>
        <v>350395</v>
      </c>
      <c r="F72" s="25">
        <f>SUM(F73:F84)</f>
        <v>0</v>
      </c>
      <c r="G72" s="25">
        <f>F72/E72</f>
        <v>0</v>
      </c>
      <c r="H72" s="25">
        <f>SUM(H73:H87)</f>
        <v>173427.49</v>
      </c>
      <c r="I72" s="43">
        <f>H72/E72</f>
        <v>0.4949485295166883</v>
      </c>
      <c r="J72" s="27">
        <f>SUM(J73:J87)</f>
        <v>0</v>
      </c>
    </row>
    <row r="73" spans="1:10" ht="30">
      <c r="A73" s="28"/>
      <c r="B73" s="28"/>
      <c r="C73" s="55">
        <v>3020</v>
      </c>
      <c r="D73" s="45" t="s">
        <v>48</v>
      </c>
      <c r="E73" s="30">
        <v>1450</v>
      </c>
      <c r="F73" s="30"/>
      <c r="G73" s="31"/>
      <c r="H73" s="30">
        <v>819.84</v>
      </c>
      <c r="I73" s="47">
        <f t="shared" si="1"/>
        <v>0.5654068965517242</v>
      </c>
      <c r="J73" s="33">
        <v>0</v>
      </c>
    </row>
    <row r="74" spans="1:10" ht="27.75" customHeight="1">
      <c r="A74" s="28"/>
      <c r="B74" s="28"/>
      <c r="C74" s="55">
        <v>4010</v>
      </c>
      <c r="D74" s="29" t="s">
        <v>49</v>
      </c>
      <c r="E74" s="30">
        <v>229700</v>
      </c>
      <c r="F74" s="30"/>
      <c r="G74" s="31"/>
      <c r="H74" s="30">
        <v>110887.2</v>
      </c>
      <c r="I74" s="47">
        <f t="shared" si="1"/>
        <v>0.4827479320853287</v>
      </c>
      <c r="J74" s="33">
        <v>0</v>
      </c>
    </row>
    <row r="75" spans="1:10" ht="23.25" customHeight="1">
      <c r="A75" s="28"/>
      <c r="B75" s="28"/>
      <c r="C75" s="55">
        <v>4040</v>
      </c>
      <c r="D75" s="29" t="s">
        <v>50</v>
      </c>
      <c r="E75" s="30">
        <v>18375</v>
      </c>
      <c r="F75" s="30"/>
      <c r="G75" s="31"/>
      <c r="H75" s="30">
        <v>18372.09</v>
      </c>
      <c r="I75" s="47">
        <f t="shared" si="1"/>
        <v>0.9998416326530613</v>
      </c>
      <c r="J75" s="33">
        <v>0</v>
      </c>
    </row>
    <row r="76" spans="1:10" ht="24.75" customHeight="1">
      <c r="A76" s="28"/>
      <c r="B76" s="28"/>
      <c r="C76" s="55">
        <v>4110</v>
      </c>
      <c r="D76" s="29" t="s">
        <v>51</v>
      </c>
      <c r="E76" s="30">
        <v>38600</v>
      </c>
      <c r="F76" s="30"/>
      <c r="G76" s="31"/>
      <c r="H76" s="30">
        <v>18040.5</v>
      </c>
      <c r="I76" s="47">
        <f t="shared" si="1"/>
        <v>0.4673704663212435</v>
      </c>
      <c r="J76" s="33">
        <v>0</v>
      </c>
    </row>
    <row r="77" spans="1:10" ht="24.75" customHeight="1">
      <c r="A77" s="28"/>
      <c r="B77" s="28"/>
      <c r="C77" s="55">
        <v>4120</v>
      </c>
      <c r="D77" s="29" t="s">
        <v>52</v>
      </c>
      <c r="E77" s="30">
        <v>6290</v>
      </c>
      <c r="F77" s="30"/>
      <c r="G77" s="31"/>
      <c r="H77" s="30">
        <v>2680.5</v>
      </c>
      <c r="I77" s="47">
        <f t="shared" si="1"/>
        <v>0.42615262321144676</v>
      </c>
      <c r="J77" s="33">
        <v>0</v>
      </c>
    </row>
    <row r="78" spans="1:10" ht="25.5" customHeight="1">
      <c r="A78" s="28"/>
      <c r="B78" s="28"/>
      <c r="C78" s="55">
        <v>4210</v>
      </c>
      <c r="D78" s="29" t="s">
        <v>19</v>
      </c>
      <c r="E78" s="30">
        <v>20600</v>
      </c>
      <c r="F78" s="30"/>
      <c r="G78" s="31"/>
      <c r="H78" s="30">
        <v>2993.52</v>
      </c>
      <c r="I78" s="47">
        <f t="shared" si="1"/>
        <v>0.14531650485436892</v>
      </c>
      <c r="J78" s="33">
        <v>0</v>
      </c>
    </row>
    <row r="79" spans="1:10" ht="28.5" customHeight="1">
      <c r="A79" s="28"/>
      <c r="B79" s="28"/>
      <c r="C79" s="55">
        <v>4260</v>
      </c>
      <c r="D79" s="29" t="s">
        <v>53</v>
      </c>
      <c r="E79" s="30">
        <v>1000</v>
      </c>
      <c r="F79" s="30"/>
      <c r="G79" s="31"/>
      <c r="H79" s="30">
        <v>1000</v>
      </c>
      <c r="I79" s="47">
        <f t="shared" si="1"/>
        <v>1</v>
      </c>
      <c r="J79" s="33">
        <v>0</v>
      </c>
    </row>
    <row r="80" spans="1:10" ht="27" customHeight="1">
      <c r="A80" s="28"/>
      <c r="B80" s="28"/>
      <c r="C80" s="55">
        <v>4280</v>
      </c>
      <c r="D80" s="45" t="s">
        <v>54</v>
      </c>
      <c r="E80" s="31">
        <v>100</v>
      </c>
      <c r="F80" s="30"/>
      <c r="G80" s="31"/>
      <c r="H80" s="31">
        <v>70</v>
      </c>
      <c r="I80" s="47">
        <f t="shared" si="1"/>
        <v>0.7</v>
      </c>
      <c r="J80" s="33">
        <v>0</v>
      </c>
    </row>
    <row r="81" spans="1:10" ht="25.5" customHeight="1">
      <c r="A81" s="28"/>
      <c r="B81" s="28"/>
      <c r="C81" s="28">
        <v>4300</v>
      </c>
      <c r="D81" s="29" t="s">
        <v>14</v>
      </c>
      <c r="E81" s="31">
        <v>14000</v>
      </c>
      <c r="F81" s="30">
        <f>SUM(F83:F89)</f>
        <v>0</v>
      </c>
      <c r="G81" s="31"/>
      <c r="H81" s="31">
        <v>10329.51</v>
      </c>
      <c r="I81" s="47">
        <f t="shared" si="1"/>
        <v>0.7378221428571429</v>
      </c>
      <c r="J81" s="33">
        <v>0</v>
      </c>
    </row>
    <row r="82" spans="1:10" ht="45">
      <c r="A82" s="28"/>
      <c r="B82" s="28"/>
      <c r="C82" s="28">
        <v>4370</v>
      </c>
      <c r="D82" s="45" t="s">
        <v>61</v>
      </c>
      <c r="E82" s="31">
        <v>800</v>
      </c>
      <c r="F82" s="30"/>
      <c r="G82" s="31"/>
      <c r="H82" s="31">
        <v>177.38</v>
      </c>
      <c r="I82" s="47">
        <f t="shared" si="1"/>
        <v>0.221725</v>
      </c>
      <c r="J82" s="33">
        <v>0</v>
      </c>
    </row>
    <row r="83" spans="1:10" ht="30" customHeight="1">
      <c r="A83" s="28"/>
      <c r="B83" s="28"/>
      <c r="C83" s="55">
        <v>4410</v>
      </c>
      <c r="D83" s="29" t="s">
        <v>63</v>
      </c>
      <c r="E83" s="30">
        <v>2000</v>
      </c>
      <c r="F83" s="30"/>
      <c r="G83" s="31"/>
      <c r="H83" s="30">
        <v>54.32</v>
      </c>
      <c r="I83" s="47">
        <f t="shared" si="1"/>
        <v>0.02716</v>
      </c>
      <c r="J83" s="33">
        <v>0</v>
      </c>
    </row>
    <row r="84" spans="1:10" ht="30">
      <c r="A84" s="28"/>
      <c r="B84" s="28"/>
      <c r="C84" s="55">
        <v>4440</v>
      </c>
      <c r="D84" s="29" t="s">
        <v>65</v>
      </c>
      <c r="E84" s="30">
        <v>7080</v>
      </c>
      <c r="F84" s="30"/>
      <c r="G84" s="31"/>
      <c r="H84" s="30">
        <v>5310</v>
      </c>
      <c r="I84" s="47">
        <f t="shared" si="1"/>
        <v>0.75</v>
      </c>
      <c r="J84" s="33">
        <v>0</v>
      </c>
    </row>
    <row r="85" spans="1:10" ht="30">
      <c r="A85" s="28"/>
      <c r="B85" s="28"/>
      <c r="C85" s="53" t="s">
        <v>66</v>
      </c>
      <c r="D85" s="45" t="s">
        <v>67</v>
      </c>
      <c r="E85" s="30">
        <v>2000</v>
      </c>
      <c r="F85" s="30"/>
      <c r="G85" s="31"/>
      <c r="H85" s="30">
        <v>530</v>
      </c>
      <c r="I85" s="47">
        <f t="shared" si="1"/>
        <v>0.265</v>
      </c>
      <c r="J85" s="33">
        <v>0</v>
      </c>
    </row>
    <row r="86" spans="1:10" ht="45">
      <c r="A86" s="28"/>
      <c r="B86" s="28"/>
      <c r="C86" s="53" t="s">
        <v>68</v>
      </c>
      <c r="D86" s="45" t="s">
        <v>69</v>
      </c>
      <c r="E86" s="30">
        <v>600</v>
      </c>
      <c r="F86" s="30"/>
      <c r="G86" s="31"/>
      <c r="H86" s="30">
        <v>151.11</v>
      </c>
      <c r="I86" s="47">
        <f t="shared" si="1"/>
        <v>0.25185</v>
      </c>
      <c r="J86" s="33">
        <v>0</v>
      </c>
    </row>
    <row r="87" spans="1:10" ht="30">
      <c r="A87" s="28"/>
      <c r="B87" s="28"/>
      <c r="C87" s="53" t="s">
        <v>70</v>
      </c>
      <c r="D87" s="45" t="s">
        <v>71</v>
      </c>
      <c r="E87" s="30">
        <v>7800</v>
      </c>
      <c r="F87" s="30"/>
      <c r="G87" s="31"/>
      <c r="H87" s="30">
        <v>2011.52</v>
      </c>
      <c r="I87" s="47">
        <f t="shared" si="1"/>
        <v>0.2578871794871795</v>
      </c>
      <c r="J87" s="33">
        <v>0</v>
      </c>
    </row>
    <row r="88" spans="1:10" ht="31.5">
      <c r="A88" s="35"/>
      <c r="B88" s="35">
        <v>75022</v>
      </c>
      <c r="C88" s="21"/>
      <c r="D88" s="23" t="s">
        <v>75</v>
      </c>
      <c r="E88" s="24">
        <f>SUM(E89:E94)</f>
        <v>148200</v>
      </c>
      <c r="F88" s="24"/>
      <c r="G88" s="25"/>
      <c r="H88" s="24">
        <f>SUM(H89:H94)</f>
        <v>69159.74</v>
      </c>
      <c r="I88" s="43">
        <f t="shared" si="1"/>
        <v>0.4666649122807018</v>
      </c>
      <c r="J88" s="27">
        <f>SUM(J89:J94)</f>
        <v>0</v>
      </c>
    </row>
    <row r="89" spans="1:10" ht="27.75" customHeight="1">
      <c r="A89" s="28"/>
      <c r="B89" s="28"/>
      <c r="C89" s="55">
        <v>3030</v>
      </c>
      <c r="D89" s="29" t="s">
        <v>76</v>
      </c>
      <c r="E89" s="30">
        <v>124000</v>
      </c>
      <c r="F89" s="30"/>
      <c r="G89" s="31"/>
      <c r="H89" s="30">
        <v>60529.7</v>
      </c>
      <c r="I89" s="47">
        <f t="shared" si="1"/>
        <v>0.48814274193548385</v>
      </c>
      <c r="J89" s="33">
        <v>0</v>
      </c>
    </row>
    <row r="90" spans="1:10" ht="24.75" customHeight="1">
      <c r="A90" s="28"/>
      <c r="B90" s="28"/>
      <c r="C90" s="55">
        <v>4210</v>
      </c>
      <c r="D90" s="29" t="s">
        <v>19</v>
      </c>
      <c r="E90" s="30">
        <v>12000</v>
      </c>
      <c r="F90" s="30"/>
      <c r="G90" s="31"/>
      <c r="H90" s="30">
        <v>1807.18</v>
      </c>
      <c r="I90" s="47">
        <f t="shared" si="1"/>
        <v>0.15059833333333333</v>
      </c>
      <c r="J90" s="33">
        <v>0</v>
      </c>
    </row>
    <row r="91" spans="1:10" ht="27" customHeight="1">
      <c r="A91" s="28"/>
      <c r="B91" s="28"/>
      <c r="C91" s="28">
        <v>4300</v>
      </c>
      <c r="D91" s="29" t="s">
        <v>14</v>
      </c>
      <c r="E91" s="30">
        <v>5000</v>
      </c>
      <c r="F91" s="30"/>
      <c r="G91" s="31"/>
      <c r="H91" s="30">
        <v>3671.46</v>
      </c>
      <c r="I91" s="47">
        <f t="shared" si="1"/>
        <v>0.7342920000000001</v>
      </c>
      <c r="J91" s="33">
        <v>0</v>
      </c>
    </row>
    <row r="92" spans="1:10" ht="45">
      <c r="A92" s="28"/>
      <c r="B92" s="28"/>
      <c r="C92" s="28">
        <v>4370</v>
      </c>
      <c r="D92" s="45" t="s">
        <v>61</v>
      </c>
      <c r="E92" s="30">
        <v>1200</v>
      </c>
      <c r="F92" s="30"/>
      <c r="G92" s="31"/>
      <c r="H92" s="30">
        <v>286.77</v>
      </c>
      <c r="I92" s="47">
        <f t="shared" si="1"/>
        <v>0.238975</v>
      </c>
      <c r="J92" s="33">
        <v>0</v>
      </c>
    </row>
    <row r="93" spans="1:10" ht="45">
      <c r="A93" s="28"/>
      <c r="B93" s="28"/>
      <c r="C93" s="28">
        <v>4740</v>
      </c>
      <c r="D93" s="45" t="s">
        <v>69</v>
      </c>
      <c r="E93" s="30">
        <v>1000</v>
      </c>
      <c r="F93" s="30"/>
      <c r="G93" s="31"/>
      <c r="H93" s="30">
        <v>268.49</v>
      </c>
      <c r="I93" s="47">
        <f t="shared" si="1"/>
        <v>0.26849</v>
      </c>
      <c r="J93" s="33">
        <v>0</v>
      </c>
    </row>
    <row r="94" spans="1:10" ht="30">
      <c r="A94" s="28"/>
      <c r="B94" s="28"/>
      <c r="C94" s="28">
        <v>4750</v>
      </c>
      <c r="D94" s="45" t="s">
        <v>71</v>
      </c>
      <c r="E94" s="30">
        <v>5000</v>
      </c>
      <c r="F94" s="30"/>
      <c r="G94" s="31"/>
      <c r="H94" s="30">
        <v>2596.14</v>
      </c>
      <c r="I94" s="47">
        <f t="shared" si="1"/>
        <v>0.519228</v>
      </c>
      <c r="J94" s="33">
        <v>0</v>
      </c>
    </row>
    <row r="95" spans="1:10" ht="31.5">
      <c r="A95" s="35"/>
      <c r="B95" s="35">
        <v>75023</v>
      </c>
      <c r="C95" s="35"/>
      <c r="D95" s="23" t="s">
        <v>77</v>
      </c>
      <c r="E95" s="25">
        <f>SUM(E96:E118)</f>
        <v>3130791</v>
      </c>
      <c r="F95" s="25">
        <f>SUM(F96:F116)</f>
        <v>0</v>
      </c>
      <c r="G95" s="25">
        <f>SUM(G96:G116)</f>
        <v>0</v>
      </c>
      <c r="H95" s="25">
        <f>SUM(H96:H118)</f>
        <v>1516438.82</v>
      </c>
      <c r="I95" s="43">
        <f aca="true" t="shared" si="2" ref="I95:I116">H95/E95</f>
        <v>0.48436283993406143</v>
      </c>
      <c r="J95" s="27">
        <f>SUM(J96:J117)</f>
        <v>0</v>
      </c>
    </row>
    <row r="96" spans="1:10" ht="30">
      <c r="A96" s="35"/>
      <c r="B96" s="35"/>
      <c r="C96" s="28">
        <v>3020</v>
      </c>
      <c r="D96" s="29" t="s">
        <v>48</v>
      </c>
      <c r="E96" s="31">
        <v>13200</v>
      </c>
      <c r="F96" s="30"/>
      <c r="G96" s="31"/>
      <c r="H96" s="31">
        <v>7951.97</v>
      </c>
      <c r="I96" s="47">
        <f t="shared" si="2"/>
        <v>0.6024219696969697</v>
      </c>
      <c r="J96" s="33">
        <v>0</v>
      </c>
    </row>
    <row r="97" spans="1:10" ht="24" customHeight="1">
      <c r="A97" s="28"/>
      <c r="B97" s="28"/>
      <c r="C97" s="28">
        <v>4010</v>
      </c>
      <c r="D97" s="29" t="s">
        <v>49</v>
      </c>
      <c r="E97" s="31">
        <v>1948600</v>
      </c>
      <c r="F97" s="31"/>
      <c r="G97" s="31"/>
      <c r="H97" s="31">
        <v>881896.28</v>
      </c>
      <c r="I97" s="47">
        <f t="shared" si="2"/>
        <v>0.4525794313866366</v>
      </c>
      <c r="J97" s="33">
        <v>0</v>
      </c>
    </row>
    <row r="98" spans="1:10" ht="27.75" customHeight="1">
      <c r="A98" s="28"/>
      <c r="B98" s="28"/>
      <c r="C98" s="28">
        <v>4040</v>
      </c>
      <c r="D98" s="29" t="s">
        <v>50</v>
      </c>
      <c r="E98" s="31">
        <v>137695</v>
      </c>
      <c r="F98" s="31"/>
      <c r="G98" s="31"/>
      <c r="H98" s="31">
        <v>137695</v>
      </c>
      <c r="I98" s="47">
        <f t="shared" si="2"/>
        <v>1</v>
      </c>
      <c r="J98" s="33">
        <v>0</v>
      </c>
    </row>
    <row r="99" spans="1:10" ht="25.5" customHeight="1">
      <c r="A99" s="28"/>
      <c r="B99" s="28"/>
      <c r="C99" s="28">
        <v>4110</v>
      </c>
      <c r="D99" s="29" t="s">
        <v>51</v>
      </c>
      <c r="E99" s="30">
        <v>314000</v>
      </c>
      <c r="F99" s="30"/>
      <c r="G99" s="31"/>
      <c r="H99" s="30">
        <v>153024.28</v>
      </c>
      <c r="I99" s="47">
        <f t="shared" si="2"/>
        <v>0.4873384713375796</v>
      </c>
      <c r="J99" s="33">
        <v>0</v>
      </c>
    </row>
    <row r="100" spans="1:10" ht="25.5" customHeight="1">
      <c r="A100" s="28"/>
      <c r="B100" s="28"/>
      <c r="C100" s="28">
        <v>4120</v>
      </c>
      <c r="D100" s="29" t="s">
        <v>52</v>
      </c>
      <c r="E100" s="30">
        <v>50440</v>
      </c>
      <c r="F100" s="30"/>
      <c r="G100" s="31"/>
      <c r="H100" s="30">
        <v>17929.81</v>
      </c>
      <c r="I100" s="47">
        <f t="shared" si="2"/>
        <v>0.355468080888184</v>
      </c>
      <c r="J100" s="33">
        <v>0</v>
      </c>
    </row>
    <row r="101" spans="1:10" ht="30">
      <c r="A101" s="28"/>
      <c r="B101" s="28"/>
      <c r="C101" s="28">
        <v>4140</v>
      </c>
      <c r="D101" s="29" t="s">
        <v>78</v>
      </c>
      <c r="E101" s="30">
        <v>13191</v>
      </c>
      <c r="F101" s="30"/>
      <c r="G101" s="31"/>
      <c r="H101" s="30">
        <v>3311</v>
      </c>
      <c r="I101" s="47">
        <f t="shared" si="2"/>
        <v>0.2510044727465696</v>
      </c>
      <c r="J101" s="33">
        <v>0</v>
      </c>
    </row>
    <row r="102" spans="1:10" ht="30" customHeight="1">
      <c r="A102" s="28"/>
      <c r="B102" s="28"/>
      <c r="C102" s="28">
        <v>4170</v>
      </c>
      <c r="D102" s="45" t="s">
        <v>18</v>
      </c>
      <c r="E102" s="30">
        <v>27140</v>
      </c>
      <c r="F102" s="30"/>
      <c r="G102" s="31"/>
      <c r="H102" s="30">
        <v>7618.6</v>
      </c>
      <c r="I102" s="47">
        <f t="shared" si="2"/>
        <v>0.2807148120854827</v>
      </c>
      <c r="J102" s="33">
        <v>0</v>
      </c>
    </row>
    <row r="103" spans="1:10" ht="32.25" customHeight="1">
      <c r="A103" s="28"/>
      <c r="B103" s="28"/>
      <c r="C103" s="28">
        <v>4210</v>
      </c>
      <c r="D103" s="29" t="s">
        <v>19</v>
      </c>
      <c r="E103" s="31">
        <v>129700</v>
      </c>
      <c r="F103" s="31"/>
      <c r="G103" s="31"/>
      <c r="H103" s="31">
        <v>49667.18</v>
      </c>
      <c r="I103" s="47">
        <f t="shared" si="2"/>
        <v>0.3829389360061681</v>
      </c>
      <c r="J103" s="33">
        <v>0</v>
      </c>
    </row>
    <row r="104" spans="1:10" ht="24" customHeight="1">
      <c r="A104" s="28"/>
      <c r="B104" s="28"/>
      <c r="C104" s="28">
        <v>4260</v>
      </c>
      <c r="D104" s="29" t="s">
        <v>53</v>
      </c>
      <c r="E104" s="30">
        <v>49200</v>
      </c>
      <c r="F104" s="30"/>
      <c r="G104" s="31"/>
      <c r="H104" s="30">
        <v>23580.91</v>
      </c>
      <c r="I104" s="47">
        <f t="shared" si="2"/>
        <v>0.47928678861788615</v>
      </c>
      <c r="J104" s="33">
        <v>0</v>
      </c>
    </row>
    <row r="105" spans="1:10" ht="25.5" customHeight="1">
      <c r="A105" s="28"/>
      <c r="B105" s="28"/>
      <c r="C105" s="28">
        <v>4270</v>
      </c>
      <c r="D105" s="29" t="s">
        <v>20</v>
      </c>
      <c r="E105" s="30">
        <v>3000</v>
      </c>
      <c r="F105" s="30"/>
      <c r="G105" s="31"/>
      <c r="H105" s="30">
        <v>791.86</v>
      </c>
      <c r="I105" s="47">
        <f t="shared" si="2"/>
        <v>0.2639533333333333</v>
      </c>
      <c r="J105" s="33">
        <v>0</v>
      </c>
    </row>
    <row r="106" spans="1:10" ht="23.25" customHeight="1">
      <c r="A106" s="28"/>
      <c r="B106" s="28"/>
      <c r="C106" s="28">
        <v>4280</v>
      </c>
      <c r="D106" s="29" t="s">
        <v>54</v>
      </c>
      <c r="E106" s="30">
        <v>3500</v>
      </c>
      <c r="F106" s="30"/>
      <c r="G106" s="31"/>
      <c r="H106" s="30">
        <v>970</v>
      </c>
      <c r="I106" s="47">
        <f t="shared" si="2"/>
        <v>0.27714285714285714</v>
      </c>
      <c r="J106" s="33">
        <v>0</v>
      </c>
    </row>
    <row r="107" spans="1:10" ht="24" customHeight="1">
      <c r="A107" s="28"/>
      <c r="B107" s="28"/>
      <c r="C107" s="28">
        <v>4300</v>
      </c>
      <c r="D107" s="29" t="s">
        <v>14</v>
      </c>
      <c r="E107" s="30">
        <v>155300</v>
      </c>
      <c r="F107" s="30"/>
      <c r="G107" s="31"/>
      <c r="H107" s="30">
        <v>67929.4</v>
      </c>
      <c r="I107" s="47">
        <f t="shared" si="2"/>
        <v>0.43740759819703795</v>
      </c>
      <c r="J107" s="33">
        <v>0</v>
      </c>
    </row>
    <row r="108" spans="1:10" ht="24.75" customHeight="1">
      <c r="A108" s="28"/>
      <c r="B108" s="28"/>
      <c r="C108" s="28">
        <v>4350</v>
      </c>
      <c r="D108" s="29" t="s">
        <v>57</v>
      </c>
      <c r="E108" s="30">
        <v>9860</v>
      </c>
      <c r="F108" s="30"/>
      <c r="G108" s="31"/>
      <c r="H108" s="30">
        <v>4169.35</v>
      </c>
      <c r="I108" s="47">
        <f t="shared" si="2"/>
        <v>0.42285496957403657</v>
      </c>
      <c r="J108" s="33">
        <v>0</v>
      </c>
    </row>
    <row r="109" spans="1:10" ht="45">
      <c r="A109" s="28"/>
      <c r="B109" s="28"/>
      <c r="C109" s="28">
        <v>4360</v>
      </c>
      <c r="D109" s="45" t="s">
        <v>59</v>
      </c>
      <c r="E109" s="30">
        <v>9720</v>
      </c>
      <c r="F109" s="30"/>
      <c r="G109" s="31"/>
      <c r="H109" s="30">
        <v>4738.26</v>
      </c>
      <c r="I109" s="47">
        <f t="shared" si="2"/>
        <v>0.48747530864197536</v>
      </c>
      <c r="J109" s="33">
        <v>0</v>
      </c>
    </row>
    <row r="110" spans="1:10" ht="45">
      <c r="A110" s="28"/>
      <c r="B110" s="28"/>
      <c r="C110" s="28">
        <v>4370</v>
      </c>
      <c r="D110" s="45" t="s">
        <v>61</v>
      </c>
      <c r="E110" s="30">
        <v>14400</v>
      </c>
      <c r="F110" s="30"/>
      <c r="G110" s="31"/>
      <c r="H110" s="30">
        <v>4110.1</v>
      </c>
      <c r="I110" s="47">
        <f t="shared" si="2"/>
        <v>0.28542361111111114</v>
      </c>
      <c r="J110" s="33">
        <v>0</v>
      </c>
    </row>
    <row r="111" spans="1:10" ht="28.5" customHeight="1">
      <c r="A111" s="28"/>
      <c r="B111" s="28"/>
      <c r="C111" s="28">
        <v>4410</v>
      </c>
      <c r="D111" s="29" t="s">
        <v>63</v>
      </c>
      <c r="E111" s="30">
        <v>5000</v>
      </c>
      <c r="F111" s="30"/>
      <c r="G111" s="31"/>
      <c r="H111" s="30">
        <v>1044.31</v>
      </c>
      <c r="I111" s="47">
        <f t="shared" si="2"/>
        <v>0.208862</v>
      </c>
      <c r="J111" s="33">
        <v>0</v>
      </c>
    </row>
    <row r="112" spans="1:10" ht="28.5" customHeight="1">
      <c r="A112" s="28"/>
      <c r="B112" s="28"/>
      <c r="C112" s="28">
        <v>4430</v>
      </c>
      <c r="D112" s="29" t="s">
        <v>25</v>
      </c>
      <c r="E112" s="30">
        <v>36400</v>
      </c>
      <c r="F112" s="30"/>
      <c r="G112" s="31"/>
      <c r="H112" s="30">
        <v>15594</v>
      </c>
      <c r="I112" s="47">
        <f t="shared" si="2"/>
        <v>0.42840659340659343</v>
      </c>
      <c r="J112" s="33">
        <v>0</v>
      </c>
    </row>
    <row r="113" spans="1:10" ht="30">
      <c r="A113" s="28"/>
      <c r="B113" s="28"/>
      <c r="C113" s="48" t="s">
        <v>79</v>
      </c>
      <c r="D113" s="29" t="s">
        <v>65</v>
      </c>
      <c r="E113" s="30">
        <v>60760</v>
      </c>
      <c r="F113" s="30"/>
      <c r="G113" s="30"/>
      <c r="H113" s="30">
        <v>45570</v>
      </c>
      <c r="I113" s="47">
        <f t="shared" si="2"/>
        <v>0.75</v>
      </c>
      <c r="J113" s="33">
        <v>0</v>
      </c>
    </row>
    <row r="114" spans="1:10" ht="30">
      <c r="A114" s="28"/>
      <c r="B114" s="28"/>
      <c r="C114" s="48" t="s">
        <v>66</v>
      </c>
      <c r="D114" s="45" t="s">
        <v>67</v>
      </c>
      <c r="E114" s="30">
        <v>11000</v>
      </c>
      <c r="F114" s="30"/>
      <c r="G114" s="30"/>
      <c r="H114" s="30">
        <v>4281</v>
      </c>
      <c r="I114" s="47">
        <f t="shared" si="2"/>
        <v>0.3891818181818182</v>
      </c>
      <c r="J114" s="33">
        <v>0</v>
      </c>
    </row>
    <row r="115" spans="1:10" ht="45">
      <c r="A115" s="28"/>
      <c r="B115" s="28"/>
      <c r="C115" s="48" t="s">
        <v>68</v>
      </c>
      <c r="D115" s="45" t="s">
        <v>69</v>
      </c>
      <c r="E115" s="30">
        <v>6500</v>
      </c>
      <c r="F115" s="30"/>
      <c r="G115" s="30"/>
      <c r="H115" s="30">
        <v>2741.42</v>
      </c>
      <c r="I115" s="47">
        <f t="shared" si="2"/>
        <v>0.4217569230769231</v>
      </c>
      <c r="J115" s="33">
        <v>0</v>
      </c>
    </row>
    <row r="116" spans="1:10" ht="30">
      <c r="A116" s="28"/>
      <c r="B116" s="28"/>
      <c r="C116" s="48" t="s">
        <v>70</v>
      </c>
      <c r="D116" s="45" t="s">
        <v>71</v>
      </c>
      <c r="E116" s="30">
        <v>68700</v>
      </c>
      <c r="F116" s="30"/>
      <c r="G116" s="30"/>
      <c r="H116" s="30">
        <v>43587.7</v>
      </c>
      <c r="I116" s="47">
        <f t="shared" si="2"/>
        <v>0.6344643377001455</v>
      </c>
      <c r="J116" s="33">
        <v>0</v>
      </c>
    </row>
    <row r="117" spans="1:10" ht="30">
      <c r="A117" s="28"/>
      <c r="B117" s="28"/>
      <c r="C117" s="48" t="s">
        <v>195</v>
      </c>
      <c r="D117" s="29" t="s">
        <v>21</v>
      </c>
      <c r="E117" s="30">
        <v>10000</v>
      </c>
      <c r="F117" s="30"/>
      <c r="G117" s="30"/>
      <c r="H117" s="30">
        <v>4783.99</v>
      </c>
      <c r="I117" s="47">
        <f aca="true" t="shared" si="3" ref="I117:I164">H117/E117</f>
        <v>0.47839899999999996</v>
      </c>
      <c r="J117" s="33">
        <v>0</v>
      </c>
    </row>
    <row r="118" spans="1:10" ht="30.75" customHeight="1">
      <c r="A118" s="28"/>
      <c r="B118" s="28"/>
      <c r="C118" s="48" t="s">
        <v>264</v>
      </c>
      <c r="D118" s="29" t="s">
        <v>21</v>
      </c>
      <c r="E118" s="30">
        <v>53485</v>
      </c>
      <c r="F118" s="30"/>
      <c r="G118" s="30"/>
      <c r="H118" s="30">
        <v>33452.4</v>
      </c>
      <c r="I118" s="47">
        <f t="shared" si="3"/>
        <v>0.625453865569786</v>
      </c>
      <c r="J118" s="33">
        <v>0</v>
      </c>
    </row>
    <row r="119" spans="1:10" ht="31.5">
      <c r="A119" s="28"/>
      <c r="B119" s="35">
        <v>75075</v>
      </c>
      <c r="C119" s="22"/>
      <c r="D119" s="23" t="s">
        <v>224</v>
      </c>
      <c r="E119" s="24">
        <f>SUM(E120:E121)</f>
        <v>29600</v>
      </c>
      <c r="F119" s="24"/>
      <c r="G119" s="25"/>
      <c r="H119" s="24">
        <f>SUM(H120:H121)</f>
        <v>7078.02</v>
      </c>
      <c r="I119" s="43">
        <f t="shared" si="3"/>
        <v>0.2391222972972973</v>
      </c>
      <c r="J119" s="27">
        <f>SUM(J120:J121)</f>
        <v>0</v>
      </c>
    </row>
    <row r="120" spans="1:10" ht="33" customHeight="1">
      <c r="A120" s="28"/>
      <c r="B120" s="28"/>
      <c r="C120" s="48" t="s">
        <v>194</v>
      </c>
      <c r="D120" s="29" t="s">
        <v>19</v>
      </c>
      <c r="E120" s="30">
        <v>20000</v>
      </c>
      <c r="F120" s="30"/>
      <c r="G120" s="31"/>
      <c r="H120" s="30">
        <v>2043.02</v>
      </c>
      <c r="I120" s="47">
        <f t="shared" si="3"/>
        <v>0.102151</v>
      </c>
      <c r="J120" s="33">
        <v>0</v>
      </c>
    </row>
    <row r="121" spans="1:10" ht="27" customHeight="1">
      <c r="A121" s="28"/>
      <c r="B121" s="28"/>
      <c r="C121" s="48" t="s">
        <v>55</v>
      </c>
      <c r="D121" s="29" t="s">
        <v>14</v>
      </c>
      <c r="E121" s="30">
        <v>9600</v>
      </c>
      <c r="F121" s="30"/>
      <c r="G121" s="31"/>
      <c r="H121" s="30">
        <v>5035</v>
      </c>
      <c r="I121" s="47">
        <f t="shared" si="3"/>
        <v>0.5244791666666667</v>
      </c>
      <c r="J121" s="33">
        <v>0</v>
      </c>
    </row>
    <row r="122" spans="1:10" ht="32.25" customHeight="1">
      <c r="A122" s="35"/>
      <c r="B122" s="35">
        <v>75095</v>
      </c>
      <c r="C122" s="35"/>
      <c r="D122" s="23" t="s">
        <v>11</v>
      </c>
      <c r="E122" s="24">
        <f>SUM(E123:E127)</f>
        <v>61400</v>
      </c>
      <c r="F122" s="24">
        <f>SUM(F124:F127)</f>
        <v>0</v>
      </c>
      <c r="G122" s="25"/>
      <c r="H122" s="24">
        <f>SUM(H123:H127)</f>
        <v>32376.980000000003</v>
      </c>
      <c r="I122" s="43">
        <f t="shared" si="3"/>
        <v>0.5273123778501629</v>
      </c>
      <c r="J122" s="27">
        <f>SUM(J123:J127)</f>
        <v>0</v>
      </c>
    </row>
    <row r="123" spans="1:10" ht="30.75" customHeight="1">
      <c r="A123" s="35"/>
      <c r="B123" s="35"/>
      <c r="C123" s="28">
        <v>4170</v>
      </c>
      <c r="D123" s="29" t="s">
        <v>18</v>
      </c>
      <c r="E123" s="30">
        <v>3600</v>
      </c>
      <c r="F123" s="24"/>
      <c r="G123" s="25"/>
      <c r="H123" s="30">
        <v>0</v>
      </c>
      <c r="I123" s="47">
        <f t="shared" si="3"/>
        <v>0</v>
      </c>
      <c r="J123" s="33">
        <v>0</v>
      </c>
    </row>
    <row r="124" spans="1:10" ht="30" customHeight="1">
      <c r="A124" s="28"/>
      <c r="B124" s="28"/>
      <c r="C124" s="28">
        <v>4210</v>
      </c>
      <c r="D124" s="29" t="s">
        <v>19</v>
      </c>
      <c r="E124" s="30">
        <v>35000</v>
      </c>
      <c r="F124" s="30"/>
      <c r="G124" s="31"/>
      <c r="H124" s="30">
        <v>26124.46</v>
      </c>
      <c r="I124" s="47">
        <f t="shared" si="3"/>
        <v>0.7464131428571429</v>
      </c>
      <c r="J124" s="33">
        <v>0</v>
      </c>
    </row>
    <row r="125" spans="1:10" ht="27.75" customHeight="1">
      <c r="A125" s="28"/>
      <c r="B125" s="28"/>
      <c r="C125" s="28">
        <v>4300</v>
      </c>
      <c r="D125" s="29" t="s">
        <v>14</v>
      </c>
      <c r="E125" s="30">
        <v>8000</v>
      </c>
      <c r="F125" s="30"/>
      <c r="G125" s="31"/>
      <c r="H125" s="30">
        <v>2628.51</v>
      </c>
      <c r="I125" s="47">
        <f t="shared" si="3"/>
        <v>0.32856375000000004</v>
      </c>
      <c r="J125" s="33">
        <v>0</v>
      </c>
    </row>
    <row r="126" spans="1:10" ht="27.75" customHeight="1">
      <c r="A126" s="28"/>
      <c r="B126" s="28"/>
      <c r="C126" s="28">
        <v>4350</v>
      </c>
      <c r="D126" s="29" t="s">
        <v>57</v>
      </c>
      <c r="E126" s="30">
        <v>2300</v>
      </c>
      <c r="F126" s="30"/>
      <c r="G126" s="31"/>
      <c r="H126" s="30">
        <v>0</v>
      </c>
      <c r="I126" s="47">
        <f t="shared" si="3"/>
        <v>0</v>
      </c>
      <c r="J126" s="33">
        <v>0</v>
      </c>
    </row>
    <row r="127" spans="1:10" ht="28.5" customHeight="1">
      <c r="A127" s="39"/>
      <c r="B127" s="39"/>
      <c r="C127" s="44">
        <v>4430</v>
      </c>
      <c r="D127" s="45" t="s">
        <v>25</v>
      </c>
      <c r="E127" s="50">
        <v>12500</v>
      </c>
      <c r="F127" s="41"/>
      <c r="G127" s="42"/>
      <c r="H127" s="50">
        <v>3624.01</v>
      </c>
      <c r="I127" s="47">
        <f t="shared" si="3"/>
        <v>0.28992080000000003</v>
      </c>
      <c r="J127" s="33">
        <v>0</v>
      </c>
    </row>
    <row r="128" spans="1:10" ht="47.25">
      <c r="A128" s="83">
        <v>751</v>
      </c>
      <c r="B128" s="83"/>
      <c r="C128" s="83"/>
      <c r="D128" s="85" t="s">
        <v>83</v>
      </c>
      <c r="E128" s="86">
        <f>SUM(E129+E133)</f>
        <v>43283</v>
      </c>
      <c r="F128" s="86" t="e">
        <f>SUM(F129)</f>
        <v>#REF!</v>
      </c>
      <c r="G128" s="86" t="e">
        <f>SUM(G129)</f>
        <v>#REF!</v>
      </c>
      <c r="H128" s="86">
        <f>SUM(H129+H133)</f>
        <v>22287.15</v>
      </c>
      <c r="I128" s="81">
        <f t="shared" si="3"/>
        <v>0.5149169419864612</v>
      </c>
      <c r="J128" s="89">
        <f>SUM(J129+J133)</f>
        <v>0</v>
      </c>
    </row>
    <row r="129" spans="1:10" ht="47.25">
      <c r="A129" s="39"/>
      <c r="B129" s="35">
        <v>75101</v>
      </c>
      <c r="C129" s="35"/>
      <c r="D129" s="23" t="s">
        <v>84</v>
      </c>
      <c r="E129" s="24">
        <f>SUM(E130:E132)</f>
        <v>2350</v>
      </c>
      <c r="F129" s="24" t="e">
        <f>SUM(#REF!)</f>
        <v>#REF!</v>
      </c>
      <c r="G129" s="25" t="e">
        <f>F129/E129</f>
        <v>#REF!</v>
      </c>
      <c r="H129" s="24">
        <f>SUM(H130:H132)</f>
        <v>0</v>
      </c>
      <c r="I129" s="47">
        <f t="shared" si="3"/>
        <v>0</v>
      </c>
      <c r="J129" s="27">
        <f>SUM(J132:J132)</f>
        <v>0</v>
      </c>
    </row>
    <row r="130" spans="1:10" ht="29.25" customHeight="1">
      <c r="A130" s="39"/>
      <c r="B130" s="35"/>
      <c r="C130" s="28">
        <v>4110</v>
      </c>
      <c r="D130" s="29" t="s">
        <v>51</v>
      </c>
      <c r="E130" s="30">
        <v>310</v>
      </c>
      <c r="F130" s="24"/>
      <c r="G130" s="25"/>
      <c r="H130" s="30">
        <v>0</v>
      </c>
      <c r="I130" s="47">
        <f t="shared" si="3"/>
        <v>0</v>
      </c>
      <c r="J130" s="33">
        <v>0</v>
      </c>
    </row>
    <row r="131" spans="1:10" ht="31.5" customHeight="1">
      <c r="A131" s="39"/>
      <c r="B131" s="35"/>
      <c r="C131" s="28">
        <v>4120</v>
      </c>
      <c r="D131" s="29" t="s">
        <v>52</v>
      </c>
      <c r="E131" s="30">
        <v>50</v>
      </c>
      <c r="F131" s="24"/>
      <c r="G131" s="25"/>
      <c r="H131" s="30">
        <v>0</v>
      </c>
      <c r="I131" s="47">
        <f t="shared" si="3"/>
        <v>0</v>
      </c>
      <c r="J131" s="33">
        <v>0</v>
      </c>
    </row>
    <row r="132" spans="1:10" ht="36.75" customHeight="1">
      <c r="A132" s="28"/>
      <c r="B132" s="28"/>
      <c r="C132" s="28">
        <v>4170</v>
      </c>
      <c r="D132" s="29" t="s">
        <v>18</v>
      </c>
      <c r="E132" s="31">
        <v>1990</v>
      </c>
      <c r="F132" s="31"/>
      <c r="G132" s="31"/>
      <c r="H132" s="31">
        <v>0</v>
      </c>
      <c r="I132" s="47">
        <f t="shared" si="3"/>
        <v>0</v>
      </c>
      <c r="J132" s="33">
        <v>0</v>
      </c>
    </row>
    <row r="133" spans="1:10" ht="31.5">
      <c r="A133" s="39"/>
      <c r="B133" s="35">
        <v>75107</v>
      </c>
      <c r="C133" s="35"/>
      <c r="D133" s="23" t="s">
        <v>266</v>
      </c>
      <c r="E133" s="24">
        <f>SUM(E134:E140)</f>
        <v>40933</v>
      </c>
      <c r="F133" s="24">
        <f>SUM(F134:F134)</f>
        <v>0</v>
      </c>
      <c r="G133" s="25">
        <f>F133/E133</f>
        <v>0</v>
      </c>
      <c r="H133" s="24">
        <f>SUM(H134:H140)</f>
        <v>22287.15</v>
      </c>
      <c r="I133" s="43">
        <f t="shared" si="3"/>
        <v>0.5444787824005082</v>
      </c>
      <c r="J133" s="27">
        <f>SUM(J134:J140)</f>
        <v>0</v>
      </c>
    </row>
    <row r="134" spans="1:10" ht="24.75" customHeight="1">
      <c r="A134" s="28"/>
      <c r="B134" s="28"/>
      <c r="C134" s="28">
        <v>3030</v>
      </c>
      <c r="D134" s="29" t="s">
        <v>76</v>
      </c>
      <c r="E134" s="31">
        <v>23850</v>
      </c>
      <c r="F134" s="31"/>
      <c r="G134" s="31"/>
      <c r="H134" s="31">
        <v>11925</v>
      </c>
      <c r="I134" s="47">
        <f t="shared" si="3"/>
        <v>0.5</v>
      </c>
      <c r="J134" s="33">
        <v>0</v>
      </c>
    </row>
    <row r="135" spans="1:10" ht="24" customHeight="1">
      <c r="A135" s="28"/>
      <c r="B135" s="28"/>
      <c r="C135" s="28">
        <v>4110</v>
      </c>
      <c r="D135" s="45" t="s">
        <v>51</v>
      </c>
      <c r="E135" s="31">
        <v>503</v>
      </c>
      <c r="F135" s="31"/>
      <c r="G135" s="31"/>
      <c r="H135" s="31">
        <v>0</v>
      </c>
      <c r="I135" s="47">
        <f t="shared" si="3"/>
        <v>0</v>
      </c>
      <c r="J135" s="33">
        <v>0</v>
      </c>
    </row>
    <row r="136" spans="1:11" ht="27" customHeight="1">
      <c r="A136" s="28"/>
      <c r="B136" s="28"/>
      <c r="C136" s="28">
        <v>4120</v>
      </c>
      <c r="D136" s="45" t="s">
        <v>52</v>
      </c>
      <c r="E136" s="31">
        <v>82</v>
      </c>
      <c r="F136" s="31"/>
      <c r="G136" s="31"/>
      <c r="H136" s="31">
        <v>0</v>
      </c>
      <c r="I136" s="47">
        <f t="shared" si="3"/>
        <v>0</v>
      </c>
      <c r="J136" s="33">
        <v>0</v>
      </c>
      <c r="K136" t="s">
        <v>265</v>
      </c>
    </row>
    <row r="137" spans="1:10" ht="27.75" customHeight="1">
      <c r="A137" s="28"/>
      <c r="B137" s="28"/>
      <c r="C137" s="28">
        <v>4170</v>
      </c>
      <c r="D137" s="29" t="s">
        <v>18</v>
      </c>
      <c r="E137" s="31">
        <v>5198</v>
      </c>
      <c r="F137" s="31"/>
      <c r="G137" s="31"/>
      <c r="H137" s="31">
        <v>3457.76</v>
      </c>
      <c r="I137" s="47">
        <f t="shared" si="3"/>
        <v>0.6652096960369374</v>
      </c>
      <c r="J137" s="33">
        <v>0</v>
      </c>
    </row>
    <row r="138" spans="1:10" ht="30" customHeight="1">
      <c r="A138" s="28"/>
      <c r="B138" s="28"/>
      <c r="C138" s="28">
        <v>4210</v>
      </c>
      <c r="D138" s="29" t="s">
        <v>19</v>
      </c>
      <c r="E138" s="31">
        <v>9000</v>
      </c>
      <c r="F138" s="31"/>
      <c r="G138" s="31"/>
      <c r="H138" s="31">
        <v>5404.39</v>
      </c>
      <c r="I138" s="47">
        <f t="shared" si="3"/>
        <v>0.6004877777777778</v>
      </c>
      <c r="J138" s="33">
        <v>0</v>
      </c>
    </row>
    <row r="139" spans="1:10" ht="45">
      <c r="A139" s="28"/>
      <c r="B139" s="28"/>
      <c r="C139" s="28">
        <v>4740</v>
      </c>
      <c r="D139" s="45" t="s">
        <v>69</v>
      </c>
      <c r="E139" s="31">
        <v>800</v>
      </c>
      <c r="F139" s="31"/>
      <c r="G139" s="31"/>
      <c r="H139" s="31">
        <v>500</v>
      </c>
      <c r="I139" s="47">
        <f t="shared" si="3"/>
        <v>0.625</v>
      </c>
      <c r="J139" s="33">
        <v>0</v>
      </c>
    </row>
    <row r="140" spans="1:10" ht="30">
      <c r="A140" s="28"/>
      <c r="B140" s="28"/>
      <c r="C140" s="28">
        <v>4750</v>
      </c>
      <c r="D140" s="45" t="s">
        <v>71</v>
      </c>
      <c r="E140" s="31">
        <v>1500</v>
      </c>
      <c r="F140" s="31"/>
      <c r="G140" s="31"/>
      <c r="H140" s="31">
        <v>1000</v>
      </c>
      <c r="I140" s="47">
        <f t="shared" si="3"/>
        <v>0.6666666666666666</v>
      </c>
      <c r="J140" s="33">
        <v>0</v>
      </c>
    </row>
    <row r="141" spans="1:10" ht="40.5" customHeight="1">
      <c r="A141" s="83">
        <v>754</v>
      </c>
      <c r="B141" s="83"/>
      <c r="C141" s="83"/>
      <c r="D141" s="85" t="s">
        <v>85</v>
      </c>
      <c r="E141" s="86">
        <f>SUM(E142+E144+E151+E156)</f>
        <v>103792</v>
      </c>
      <c r="F141" s="86">
        <f>SUM(F144+F156)</f>
        <v>0</v>
      </c>
      <c r="G141" s="86">
        <f>SUM(G144+G156)</f>
        <v>0</v>
      </c>
      <c r="H141" s="86">
        <f>SUM(H142+H144+H151+H156)</f>
        <v>20646.68</v>
      </c>
      <c r="I141" s="81">
        <f t="shared" si="3"/>
        <v>0.19892361646369663</v>
      </c>
      <c r="J141" s="86">
        <f>SUM(J142+J144+J151+J156)</f>
        <v>0</v>
      </c>
    </row>
    <row r="142" spans="1:10" ht="38.25" customHeight="1">
      <c r="A142" s="35"/>
      <c r="B142" s="35">
        <v>75405</v>
      </c>
      <c r="C142" s="35"/>
      <c r="D142" s="23" t="s">
        <v>267</v>
      </c>
      <c r="E142" s="24">
        <f>SUM(E143)</f>
        <v>20000</v>
      </c>
      <c r="F142" s="24"/>
      <c r="G142" s="25"/>
      <c r="H142" s="24">
        <f>SUM(H143)</f>
        <v>0</v>
      </c>
      <c r="I142" s="43">
        <f t="shared" si="3"/>
        <v>0</v>
      </c>
      <c r="J142" s="27">
        <f>SUM(J143)</f>
        <v>0</v>
      </c>
    </row>
    <row r="143" spans="1:10" ht="30.75" customHeight="1">
      <c r="A143" s="39"/>
      <c r="B143" s="39"/>
      <c r="C143" s="28">
        <v>3000</v>
      </c>
      <c r="D143" s="29" t="s">
        <v>268</v>
      </c>
      <c r="E143" s="51">
        <v>20000</v>
      </c>
      <c r="F143" s="42"/>
      <c r="G143" s="42"/>
      <c r="H143" s="42">
        <v>0</v>
      </c>
      <c r="I143" s="47">
        <f t="shared" si="3"/>
        <v>0</v>
      </c>
      <c r="J143" s="33">
        <v>0</v>
      </c>
    </row>
    <row r="144" spans="1:10" ht="31.5" customHeight="1">
      <c r="A144" s="35"/>
      <c r="B144" s="35">
        <v>75412</v>
      </c>
      <c r="C144" s="35"/>
      <c r="D144" s="23" t="s">
        <v>86</v>
      </c>
      <c r="E144" s="24">
        <f>SUM(E145:E150)</f>
        <v>48440</v>
      </c>
      <c r="F144" s="24"/>
      <c r="G144" s="25"/>
      <c r="H144" s="24">
        <f>SUM(H145:H150)</f>
        <v>10966.19</v>
      </c>
      <c r="I144" s="43">
        <f t="shared" si="3"/>
        <v>0.22638707679603634</v>
      </c>
      <c r="J144" s="27">
        <f>SUM(J145:J150)</f>
        <v>0</v>
      </c>
    </row>
    <row r="145" spans="1:10" ht="27.75" customHeight="1">
      <c r="A145" s="39"/>
      <c r="B145" s="39"/>
      <c r="C145" s="44">
        <v>4210</v>
      </c>
      <c r="D145" s="45" t="s">
        <v>19</v>
      </c>
      <c r="E145" s="51">
        <v>16440</v>
      </c>
      <c r="F145" s="42"/>
      <c r="G145" s="42"/>
      <c r="H145" s="51">
        <v>2320.74</v>
      </c>
      <c r="I145" s="47">
        <f t="shared" si="3"/>
        <v>0.14116423357664232</v>
      </c>
      <c r="J145" s="33">
        <v>0</v>
      </c>
    </row>
    <row r="146" spans="1:10" ht="30" customHeight="1">
      <c r="A146" s="28"/>
      <c r="B146" s="28"/>
      <c r="C146" s="28">
        <v>4260</v>
      </c>
      <c r="D146" s="29" t="s">
        <v>53</v>
      </c>
      <c r="E146" s="31">
        <v>7000</v>
      </c>
      <c r="F146" s="31"/>
      <c r="G146" s="31"/>
      <c r="H146" s="31">
        <v>5050.5</v>
      </c>
      <c r="I146" s="47">
        <f t="shared" si="3"/>
        <v>0.7215</v>
      </c>
      <c r="J146" s="33">
        <v>0</v>
      </c>
    </row>
    <row r="147" spans="1:10" ht="25.5" customHeight="1">
      <c r="A147" s="39"/>
      <c r="B147" s="28"/>
      <c r="C147" s="28">
        <v>4270</v>
      </c>
      <c r="D147" s="29" t="s">
        <v>20</v>
      </c>
      <c r="E147" s="31">
        <v>11000</v>
      </c>
      <c r="F147" s="31"/>
      <c r="G147" s="31"/>
      <c r="H147" s="31">
        <v>52.25</v>
      </c>
      <c r="I147" s="47">
        <f t="shared" si="3"/>
        <v>0.00475</v>
      </c>
      <c r="J147" s="33">
        <v>0</v>
      </c>
    </row>
    <row r="148" spans="1:10" ht="25.5" customHeight="1">
      <c r="A148" s="39"/>
      <c r="B148" s="28"/>
      <c r="C148" s="28">
        <v>4280</v>
      </c>
      <c r="D148" s="29" t="s">
        <v>54</v>
      </c>
      <c r="E148" s="31">
        <v>2000</v>
      </c>
      <c r="F148" s="31"/>
      <c r="G148" s="31"/>
      <c r="H148" s="31">
        <v>0</v>
      </c>
      <c r="I148" s="47">
        <f t="shared" si="3"/>
        <v>0</v>
      </c>
      <c r="J148" s="33">
        <v>0</v>
      </c>
    </row>
    <row r="149" spans="1:10" ht="24" customHeight="1">
      <c r="A149" s="28"/>
      <c r="B149" s="28"/>
      <c r="C149" s="28">
        <v>4300</v>
      </c>
      <c r="D149" s="29" t="s">
        <v>14</v>
      </c>
      <c r="E149" s="31">
        <v>4000</v>
      </c>
      <c r="F149" s="31"/>
      <c r="G149" s="31"/>
      <c r="H149" s="31">
        <v>2000</v>
      </c>
      <c r="I149" s="47">
        <f t="shared" si="3"/>
        <v>0.5</v>
      </c>
      <c r="J149" s="33">
        <v>0</v>
      </c>
    </row>
    <row r="150" spans="1:10" ht="27" customHeight="1">
      <c r="A150" s="28"/>
      <c r="B150" s="28"/>
      <c r="C150" s="28">
        <v>4430</v>
      </c>
      <c r="D150" s="29" t="s">
        <v>25</v>
      </c>
      <c r="E150" s="31">
        <v>8000</v>
      </c>
      <c r="F150" s="31"/>
      <c r="G150" s="31"/>
      <c r="H150" s="31">
        <v>1542.7</v>
      </c>
      <c r="I150" s="47">
        <f t="shared" si="3"/>
        <v>0.1928375</v>
      </c>
      <c r="J150" s="33">
        <v>0</v>
      </c>
    </row>
    <row r="151" spans="1:10" ht="29.25" customHeight="1">
      <c r="A151" s="35"/>
      <c r="B151" s="35">
        <v>75414</v>
      </c>
      <c r="C151" s="35"/>
      <c r="D151" s="23" t="s">
        <v>88</v>
      </c>
      <c r="E151" s="25">
        <f>SUM(E152:E155)</f>
        <v>23000</v>
      </c>
      <c r="F151" s="25"/>
      <c r="G151" s="25"/>
      <c r="H151" s="25">
        <f>SUM(H152:H155)</f>
        <v>2682.5</v>
      </c>
      <c r="I151" s="47">
        <f t="shared" si="3"/>
        <v>0.11663043478260869</v>
      </c>
      <c r="J151" s="27">
        <f>SUM(J152:J153)</f>
        <v>0</v>
      </c>
    </row>
    <row r="152" spans="1:10" ht="24.75" customHeight="1">
      <c r="A152" s="28"/>
      <c r="B152" s="28"/>
      <c r="C152" s="28">
        <v>4210</v>
      </c>
      <c r="D152" s="45" t="s">
        <v>19</v>
      </c>
      <c r="E152" s="31">
        <v>10000</v>
      </c>
      <c r="F152" s="31"/>
      <c r="G152" s="31"/>
      <c r="H152" s="31">
        <v>42</v>
      </c>
      <c r="I152" s="47">
        <f t="shared" si="3"/>
        <v>0.0042</v>
      </c>
      <c r="J152" s="33">
        <v>0</v>
      </c>
    </row>
    <row r="153" spans="1:10" ht="27" customHeight="1">
      <c r="A153" s="28"/>
      <c r="B153" s="28"/>
      <c r="C153" s="28">
        <v>4260</v>
      </c>
      <c r="D153" s="45" t="s">
        <v>53</v>
      </c>
      <c r="E153" s="31">
        <v>2000</v>
      </c>
      <c r="F153" s="31"/>
      <c r="G153" s="31"/>
      <c r="H153" s="31">
        <v>571.15</v>
      </c>
      <c r="I153" s="47">
        <f t="shared" si="3"/>
        <v>0.28557499999999997</v>
      </c>
      <c r="J153" s="33">
        <v>0</v>
      </c>
    </row>
    <row r="154" spans="1:10" ht="27" customHeight="1">
      <c r="A154" s="28"/>
      <c r="B154" s="28"/>
      <c r="C154" s="28">
        <v>4270</v>
      </c>
      <c r="D154" s="29" t="s">
        <v>20</v>
      </c>
      <c r="E154" s="31">
        <v>8000</v>
      </c>
      <c r="F154" s="31"/>
      <c r="G154" s="31"/>
      <c r="H154" s="31">
        <v>0</v>
      </c>
      <c r="I154" s="47">
        <f t="shared" si="3"/>
        <v>0</v>
      </c>
      <c r="J154" s="33">
        <v>0</v>
      </c>
    </row>
    <row r="155" spans="1:10" ht="27" customHeight="1">
      <c r="A155" s="28"/>
      <c r="B155" s="28"/>
      <c r="C155" s="28">
        <v>4300</v>
      </c>
      <c r="D155" s="29" t="s">
        <v>14</v>
      </c>
      <c r="E155" s="31">
        <v>3000</v>
      </c>
      <c r="F155" s="31"/>
      <c r="G155" s="31"/>
      <c r="H155" s="31">
        <v>2069.35</v>
      </c>
      <c r="I155" s="47">
        <f t="shared" si="3"/>
        <v>0.6897833333333333</v>
      </c>
      <c r="J155" s="33">
        <v>0</v>
      </c>
    </row>
    <row r="156" spans="1:10" ht="24.75" customHeight="1">
      <c r="A156" s="35"/>
      <c r="B156" s="35">
        <v>75495</v>
      </c>
      <c r="C156" s="35"/>
      <c r="D156" s="23" t="s">
        <v>11</v>
      </c>
      <c r="E156" s="25">
        <f>SUM(E157:E158)</f>
        <v>12352</v>
      </c>
      <c r="F156" s="25"/>
      <c r="G156" s="25"/>
      <c r="H156" s="25">
        <f>SUM(H157:H158)</f>
        <v>6997.99</v>
      </c>
      <c r="I156" s="47">
        <f t="shared" si="3"/>
        <v>0.5665471178756476</v>
      </c>
      <c r="J156" s="25">
        <f>SUM(J157:J158)</f>
        <v>0</v>
      </c>
    </row>
    <row r="157" spans="1:10" ht="24.75" customHeight="1">
      <c r="A157" s="35"/>
      <c r="B157" s="35"/>
      <c r="C157" s="28">
        <v>4210</v>
      </c>
      <c r="D157" s="45" t="s">
        <v>19</v>
      </c>
      <c r="E157" s="31">
        <v>879</v>
      </c>
      <c r="F157" s="31"/>
      <c r="G157" s="31"/>
      <c r="H157" s="31">
        <v>0</v>
      </c>
      <c r="I157" s="47">
        <f t="shared" si="3"/>
        <v>0</v>
      </c>
      <c r="J157" s="33">
        <v>0</v>
      </c>
    </row>
    <row r="158" spans="1:10" ht="30">
      <c r="A158" s="28"/>
      <c r="B158" s="28"/>
      <c r="C158" s="28">
        <v>6060</v>
      </c>
      <c r="D158" s="29" t="s">
        <v>21</v>
      </c>
      <c r="E158" s="31">
        <v>11473</v>
      </c>
      <c r="F158" s="31"/>
      <c r="G158" s="31"/>
      <c r="H158" s="31">
        <v>6997.99</v>
      </c>
      <c r="I158" s="47">
        <f t="shared" si="3"/>
        <v>0.6099529329730672</v>
      </c>
      <c r="J158" s="33">
        <v>0</v>
      </c>
    </row>
    <row r="159" spans="1:10" ht="70.5" customHeight="1">
      <c r="A159" s="83">
        <v>756</v>
      </c>
      <c r="B159" s="83"/>
      <c r="C159" s="83"/>
      <c r="D159" s="85" t="s">
        <v>90</v>
      </c>
      <c r="E159" s="87">
        <f>SUM(E160)</f>
        <v>5600</v>
      </c>
      <c r="F159" s="87" t="e">
        <f>SUM(#REF!+#REF!+#REF!+#REF!+#REF!)</f>
        <v>#REF!</v>
      </c>
      <c r="G159" s="87" t="e">
        <f>F159/E159</f>
        <v>#REF!</v>
      </c>
      <c r="H159" s="87">
        <f>SUM(H160)</f>
        <v>1694.43</v>
      </c>
      <c r="I159" s="81">
        <f t="shared" si="3"/>
        <v>0.3025767857142857</v>
      </c>
      <c r="J159" s="89">
        <f>SUM(J160)</f>
        <v>0</v>
      </c>
    </row>
    <row r="160" spans="1:10" ht="47.25">
      <c r="A160" s="35"/>
      <c r="B160" s="35">
        <v>75647</v>
      </c>
      <c r="C160" s="22"/>
      <c r="D160" s="23" t="s">
        <v>128</v>
      </c>
      <c r="E160" s="25">
        <f>SUM(E161:E162)</f>
        <v>5600</v>
      </c>
      <c r="F160" s="24"/>
      <c r="G160" s="25"/>
      <c r="H160" s="25">
        <f>SUM(H161:H162)</f>
        <v>1694.43</v>
      </c>
      <c r="I160" s="43">
        <f t="shared" si="3"/>
        <v>0.3025767857142857</v>
      </c>
      <c r="J160" s="27">
        <f>SUM(J161:J162)</f>
        <v>0</v>
      </c>
    </row>
    <row r="161" spans="1:10" ht="26.25" customHeight="1">
      <c r="A161" s="35"/>
      <c r="B161" s="35"/>
      <c r="C161" s="48" t="s">
        <v>194</v>
      </c>
      <c r="D161" s="45" t="s">
        <v>19</v>
      </c>
      <c r="E161" s="31">
        <v>600</v>
      </c>
      <c r="F161" s="30"/>
      <c r="G161" s="31"/>
      <c r="H161" s="31">
        <v>590.48</v>
      </c>
      <c r="I161" s="47">
        <f t="shared" si="3"/>
        <v>0.9841333333333334</v>
      </c>
      <c r="J161" s="33">
        <v>0</v>
      </c>
    </row>
    <row r="162" spans="1:10" ht="27.75" customHeight="1">
      <c r="A162" s="28"/>
      <c r="B162" s="28"/>
      <c r="C162" s="48" t="s">
        <v>55</v>
      </c>
      <c r="D162" s="29" t="s">
        <v>14</v>
      </c>
      <c r="E162" s="31">
        <v>5000</v>
      </c>
      <c r="F162" s="30"/>
      <c r="G162" s="31"/>
      <c r="H162" s="31">
        <v>1103.95</v>
      </c>
      <c r="I162" s="32">
        <f t="shared" si="3"/>
        <v>0.22079000000000001</v>
      </c>
      <c r="J162" s="33">
        <v>0</v>
      </c>
    </row>
    <row r="163" spans="1:10" ht="37.5" customHeight="1">
      <c r="A163" s="83">
        <v>757</v>
      </c>
      <c r="B163" s="83"/>
      <c r="C163" s="84"/>
      <c r="D163" s="85" t="s">
        <v>129</v>
      </c>
      <c r="E163" s="105">
        <f>SUM(E164+E166)</f>
        <v>770430</v>
      </c>
      <c r="F163" s="86"/>
      <c r="G163" s="87"/>
      <c r="H163" s="105">
        <f>SUM(H164+H166)</f>
        <v>263948.04</v>
      </c>
      <c r="I163" s="90">
        <f t="shared" si="3"/>
        <v>0.34259834118609084</v>
      </c>
      <c r="J163" s="89">
        <f>SUM(J164+J166)</f>
        <v>0</v>
      </c>
    </row>
    <row r="164" spans="1:10" ht="47.25">
      <c r="A164" s="35"/>
      <c r="B164" s="35">
        <v>75702</v>
      </c>
      <c r="C164" s="22"/>
      <c r="D164" s="23" t="s">
        <v>130</v>
      </c>
      <c r="E164" s="25">
        <f>SUM(E165)</f>
        <v>700000</v>
      </c>
      <c r="F164" s="24"/>
      <c r="G164" s="25"/>
      <c r="H164" s="25">
        <f>SUM(H165)</f>
        <v>263948.04</v>
      </c>
      <c r="I164" s="26">
        <f t="shared" si="3"/>
        <v>0.37706862857142853</v>
      </c>
      <c r="J164" s="27">
        <f>SUM(J165:J165)</f>
        <v>0</v>
      </c>
    </row>
    <row r="165" spans="1:10" ht="45">
      <c r="A165" s="28"/>
      <c r="B165" s="28"/>
      <c r="C165" s="48" t="s">
        <v>131</v>
      </c>
      <c r="D165" s="29" t="s">
        <v>132</v>
      </c>
      <c r="E165" s="31">
        <v>700000</v>
      </c>
      <c r="F165" s="30"/>
      <c r="G165" s="31"/>
      <c r="H165" s="31">
        <v>263948.04</v>
      </c>
      <c r="I165" s="111">
        <f aca="true" t="shared" si="4" ref="I165:I222">H165/E165</f>
        <v>0.37706862857142853</v>
      </c>
      <c r="J165" s="33">
        <v>0</v>
      </c>
    </row>
    <row r="166" spans="1:10" ht="63">
      <c r="A166" s="35"/>
      <c r="B166" s="35">
        <v>75704</v>
      </c>
      <c r="C166" s="22"/>
      <c r="D166" s="23" t="s">
        <v>225</v>
      </c>
      <c r="E166" s="25">
        <f>SUM(E167)</f>
        <v>70430</v>
      </c>
      <c r="F166" s="24"/>
      <c r="G166" s="25"/>
      <c r="H166" s="25">
        <f>SUM(H167)</f>
        <v>0</v>
      </c>
      <c r="I166" s="110">
        <f t="shared" si="4"/>
        <v>0</v>
      </c>
      <c r="J166" s="27">
        <f>SUM(J167)</f>
        <v>0</v>
      </c>
    </row>
    <row r="167" spans="1:10" ht="33.75" customHeight="1">
      <c r="A167" s="35"/>
      <c r="B167" s="35"/>
      <c r="C167" s="48" t="s">
        <v>222</v>
      </c>
      <c r="D167" s="29" t="s">
        <v>235</v>
      </c>
      <c r="E167" s="31">
        <v>70430</v>
      </c>
      <c r="F167" s="30"/>
      <c r="G167" s="31"/>
      <c r="H167" s="31">
        <v>0</v>
      </c>
      <c r="I167" s="111">
        <f t="shared" si="4"/>
        <v>0</v>
      </c>
      <c r="J167" s="33">
        <v>0</v>
      </c>
    </row>
    <row r="168" spans="1:10" ht="35.25" customHeight="1">
      <c r="A168" s="98">
        <v>758</v>
      </c>
      <c r="B168" s="98"/>
      <c r="C168" s="99"/>
      <c r="D168" s="100" t="s">
        <v>133</v>
      </c>
      <c r="E168" s="101">
        <f>SUM(E169)</f>
        <v>120000</v>
      </c>
      <c r="F168" s="101" t="e">
        <f>SUM(#REF!+#REF!+#REF!)</f>
        <v>#REF!</v>
      </c>
      <c r="G168" s="101" t="e">
        <f>SUM(#REF!+#REF!+#REF!)</f>
        <v>#REF!</v>
      </c>
      <c r="H168" s="101">
        <f>SUM(H169)</f>
        <v>0</v>
      </c>
      <c r="I168" s="90">
        <f t="shared" si="4"/>
        <v>0</v>
      </c>
      <c r="J168" s="101">
        <f>SUM(J169)</f>
        <v>0</v>
      </c>
    </row>
    <row r="169" spans="1:10" ht="30.75" customHeight="1">
      <c r="A169" s="35"/>
      <c r="B169" s="35">
        <v>75818</v>
      </c>
      <c r="C169" s="22"/>
      <c r="D169" s="23" t="s">
        <v>138</v>
      </c>
      <c r="E169" s="25">
        <f>SUM(E170)</f>
        <v>120000</v>
      </c>
      <c r="F169" s="24"/>
      <c r="G169" s="25"/>
      <c r="H169" s="25">
        <f>SUM(H170)</f>
        <v>0</v>
      </c>
      <c r="I169" s="112">
        <f t="shared" si="4"/>
        <v>0</v>
      </c>
      <c r="J169" s="27">
        <f>SUM(J170)</f>
        <v>0</v>
      </c>
    </row>
    <row r="170" spans="1:10" ht="30.75" customHeight="1">
      <c r="A170" s="28"/>
      <c r="B170" s="28"/>
      <c r="C170" s="48" t="s">
        <v>139</v>
      </c>
      <c r="D170" s="29" t="s">
        <v>140</v>
      </c>
      <c r="E170" s="31">
        <v>120000</v>
      </c>
      <c r="F170" s="30"/>
      <c r="G170" s="31"/>
      <c r="H170" s="31">
        <v>0</v>
      </c>
      <c r="I170" s="113">
        <f t="shared" si="4"/>
        <v>0</v>
      </c>
      <c r="J170" s="33">
        <v>0</v>
      </c>
    </row>
    <row r="171" spans="1:10" ht="33.75" customHeight="1">
      <c r="A171" s="83">
        <v>801</v>
      </c>
      <c r="B171" s="83"/>
      <c r="C171" s="84"/>
      <c r="D171" s="85" t="s">
        <v>142</v>
      </c>
      <c r="E171" s="87">
        <f>SUM(E172+E195+E211+E228+E251+E256+E259)</f>
        <v>13158591</v>
      </c>
      <c r="F171" s="86">
        <f>SUM(F172+F211+F228+F256+F259)</f>
        <v>0</v>
      </c>
      <c r="G171" s="87">
        <f>F171/E171</f>
        <v>0</v>
      </c>
      <c r="H171" s="87">
        <f>SUM(H172+H195+H211+H228+H251+H256+H259)</f>
        <v>6634644.08</v>
      </c>
      <c r="I171" s="90">
        <f t="shared" si="4"/>
        <v>0.5042062695010431</v>
      </c>
      <c r="J171" s="87">
        <f>SUM(J172+J195+J211+J228+J251+J256+J259)</f>
        <v>0</v>
      </c>
    </row>
    <row r="172" spans="1:10" ht="30.75" customHeight="1">
      <c r="A172" s="39"/>
      <c r="B172" s="39">
        <v>80101</v>
      </c>
      <c r="C172" s="54"/>
      <c r="D172" s="40" t="s">
        <v>143</v>
      </c>
      <c r="E172" s="42">
        <f>SUM(E173:E194)</f>
        <v>6781301</v>
      </c>
      <c r="F172" s="42">
        <f>SUM(F173:F193)</f>
        <v>0</v>
      </c>
      <c r="G172" s="42">
        <f>SUM(G173:G193)</f>
        <v>0</v>
      </c>
      <c r="H172" s="42">
        <f>SUM(H173:H194)</f>
        <v>3391830.31</v>
      </c>
      <c r="I172" s="112">
        <f t="shared" si="4"/>
        <v>0.5001739798896997</v>
      </c>
      <c r="J172" s="42">
        <f>SUM(J173:J194)</f>
        <v>0</v>
      </c>
    </row>
    <row r="173" spans="1:10" ht="30">
      <c r="A173" s="28"/>
      <c r="B173" s="28"/>
      <c r="C173" s="48" t="s">
        <v>145</v>
      </c>
      <c r="D173" s="29" t="s">
        <v>48</v>
      </c>
      <c r="E173" s="31">
        <v>6200</v>
      </c>
      <c r="F173" s="30"/>
      <c r="G173" s="31"/>
      <c r="H173" s="31">
        <v>634.08</v>
      </c>
      <c r="I173" s="113">
        <f t="shared" si="4"/>
        <v>0.10227096774193549</v>
      </c>
      <c r="J173" s="33">
        <v>0</v>
      </c>
    </row>
    <row r="174" spans="1:10" ht="29.25" customHeight="1">
      <c r="A174" s="39"/>
      <c r="B174" s="28"/>
      <c r="C174" s="48" t="s">
        <v>146</v>
      </c>
      <c r="D174" s="29" t="s">
        <v>49</v>
      </c>
      <c r="E174" s="31">
        <v>4517615</v>
      </c>
      <c r="F174" s="30"/>
      <c r="G174" s="31"/>
      <c r="H174" s="31">
        <v>2190306.25</v>
      </c>
      <c r="I174" s="113">
        <f t="shared" si="4"/>
        <v>0.48483685528757986</v>
      </c>
      <c r="J174" s="33">
        <v>0</v>
      </c>
    </row>
    <row r="175" spans="1:10" ht="29.25" customHeight="1">
      <c r="A175" s="28"/>
      <c r="B175" s="28"/>
      <c r="C175" s="48" t="s">
        <v>147</v>
      </c>
      <c r="D175" s="29" t="s">
        <v>50</v>
      </c>
      <c r="E175" s="31">
        <v>325392</v>
      </c>
      <c r="F175" s="30"/>
      <c r="G175" s="31"/>
      <c r="H175" s="31">
        <v>325390.25</v>
      </c>
      <c r="I175" s="113">
        <f t="shared" si="4"/>
        <v>0.9999946218714658</v>
      </c>
      <c r="J175" s="33">
        <v>0</v>
      </c>
    </row>
    <row r="176" spans="1:10" ht="30" customHeight="1">
      <c r="A176" s="28"/>
      <c r="B176" s="28"/>
      <c r="C176" s="48" t="s">
        <v>148</v>
      </c>
      <c r="D176" s="29" t="s">
        <v>51</v>
      </c>
      <c r="E176" s="31">
        <v>684179</v>
      </c>
      <c r="F176" s="30"/>
      <c r="G176" s="31"/>
      <c r="H176" s="31">
        <v>368776.98</v>
      </c>
      <c r="I176" s="113">
        <f t="shared" si="4"/>
        <v>0.5390065757645295</v>
      </c>
      <c r="J176" s="33">
        <v>0</v>
      </c>
    </row>
    <row r="177" spans="1:10" ht="27.75" customHeight="1">
      <c r="A177" s="28"/>
      <c r="B177" s="28"/>
      <c r="C177" s="48" t="s">
        <v>149</v>
      </c>
      <c r="D177" s="29" t="s">
        <v>52</v>
      </c>
      <c r="E177" s="31">
        <v>116172</v>
      </c>
      <c r="F177" s="30"/>
      <c r="G177" s="31"/>
      <c r="H177" s="31">
        <v>56376.46</v>
      </c>
      <c r="I177" s="113">
        <f t="shared" si="4"/>
        <v>0.48528440588093513</v>
      </c>
      <c r="J177" s="33">
        <v>0</v>
      </c>
    </row>
    <row r="178" spans="1:10" ht="31.5" customHeight="1">
      <c r="A178" s="28"/>
      <c r="B178" s="28"/>
      <c r="C178" s="48" t="s">
        <v>150</v>
      </c>
      <c r="D178" s="29" t="s">
        <v>19</v>
      </c>
      <c r="E178" s="31">
        <v>80306</v>
      </c>
      <c r="F178" s="30"/>
      <c r="G178" s="31"/>
      <c r="H178" s="31">
        <v>29060.89</v>
      </c>
      <c r="I178" s="113">
        <f t="shared" si="4"/>
        <v>0.3618769456827634</v>
      </c>
      <c r="J178" s="33">
        <v>0</v>
      </c>
    </row>
    <row r="179" spans="1:10" ht="35.25" customHeight="1">
      <c r="A179" s="28"/>
      <c r="B179" s="28"/>
      <c r="C179" s="48" t="s">
        <v>151</v>
      </c>
      <c r="D179" s="29" t="s">
        <v>152</v>
      </c>
      <c r="E179" s="31">
        <v>39200</v>
      </c>
      <c r="F179" s="30"/>
      <c r="G179" s="31"/>
      <c r="H179" s="31">
        <v>29467.97</v>
      </c>
      <c r="I179" s="113">
        <f t="shared" si="4"/>
        <v>0.7517339285714286</v>
      </c>
      <c r="J179" s="33">
        <v>0</v>
      </c>
    </row>
    <row r="180" spans="1:10" ht="30" customHeight="1">
      <c r="A180" s="28"/>
      <c r="B180" s="28"/>
      <c r="C180" s="48" t="s">
        <v>153</v>
      </c>
      <c r="D180" s="29" t="s">
        <v>53</v>
      </c>
      <c r="E180" s="31">
        <v>185000</v>
      </c>
      <c r="F180" s="30"/>
      <c r="G180" s="31"/>
      <c r="H180" s="31">
        <v>122434.31</v>
      </c>
      <c r="I180" s="113">
        <f t="shared" si="4"/>
        <v>0.6618070810810811</v>
      </c>
      <c r="J180" s="33">
        <v>0</v>
      </c>
    </row>
    <row r="181" spans="1:10" ht="30.75" customHeight="1">
      <c r="A181" s="28"/>
      <c r="B181" s="28"/>
      <c r="C181" s="48" t="s">
        <v>154</v>
      </c>
      <c r="D181" s="29" t="s">
        <v>20</v>
      </c>
      <c r="E181" s="31">
        <v>66500</v>
      </c>
      <c r="F181" s="30"/>
      <c r="G181" s="31"/>
      <c r="H181" s="31">
        <v>0</v>
      </c>
      <c r="I181" s="113">
        <f t="shared" si="4"/>
        <v>0</v>
      </c>
      <c r="J181" s="33">
        <v>0</v>
      </c>
    </row>
    <row r="182" spans="1:10" ht="33.75" customHeight="1">
      <c r="A182" s="28"/>
      <c r="B182" s="28"/>
      <c r="C182" s="48" t="s">
        <v>155</v>
      </c>
      <c r="D182" s="29" t="s">
        <v>54</v>
      </c>
      <c r="E182" s="31">
        <v>4300</v>
      </c>
      <c r="F182" s="30"/>
      <c r="G182" s="31"/>
      <c r="H182" s="31">
        <v>1090</v>
      </c>
      <c r="I182" s="113">
        <f t="shared" si="4"/>
        <v>0.2534883720930233</v>
      </c>
      <c r="J182" s="33">
        <v>0</v>
      </c>
    </row>
    <row r="183" spans="1:10" ht="30.75" customHeight="1">
      <c r="A183" s="28"/>
      <c r="B183" s="28"/>
      <c r="C183" s="48" t="s">
        <v>39</v>
      </c>
      <c r="D183" s="29" t="s">
        <v>14</v>
      </c>
      <c r="E183" s="31">
        <v>53000</v>
      </c>
      <c r="F183" s="30"/>
      <c r="G183" s="31"/>
      <c r="H183" s="31">
        <v>16326.31</v>
      </c>
      <c r="I183" s="113">
        <f t="shared" si="4"/>
        <v>0.30804358490566036</v>
      </c>
      <c r="J183" s="33">
        <v>0</v>
      </c>
    </row>
    <row r="184" spans="1:10" ht="30.75" customHeight="1">
      <c r="A184" s="28"/>
      <c r="B184" s="28"/>
      <c r="C184" s="48" t="s">
        <v>56</v>
      </c>
      <c r="D184" s="29" t="s">
        <v>57</v>
      </c>
      <c r="E184" s="31">
        <v>3200</v>
      </c>
      <c r="F184" s="30"/>
      <c r="G184" s="31"/>
      <c r="H184" s="31">
        <v>1337.08</v>
      </c>
      <c r="I184" s="113">
        <f t="shared" si="4"/>
        <v>0.4178375</v>
      </c>
      <c r="J184" s="33">
        <v>0</v>
      </c>
    </row>
    <row r="185" spans="1:10" ht="45">
      <c r="A185" s="28"/>
      <c r="B185" s="28"/>
      <c r="C185" s="48" t="s">
        <v>58</v>
      </c>
      <c r="D185" s="29" t="s">
        <v>59</v>
      </c>
      <c r="E185" s="31">
        <v>3300</v>
      </c>
      <c r="F185" s="30"/>
      <c r="G185" s="31"/>
      <c r="H185" s="31">
        <v>1720.76</v>
      </c>
      <c r="I185" s="113">
        <f t="shared" si="4"/>
        <v>0.5214424242424243</v>
      </c>
      <c r="J185" s="33">
        <v>0</v>
      </c>
    </row>
    <row r="186" spans="1:10" ht="45">
      <c r="A186" s="28"/>
      <c r="B186" s="28"/>
      <c r="C186" s="48" t="s">
        <v>60</v>
      </c>
      <c r="D186" s="29" t="s">
        <v>61</v>
      </c>
      <c r="E186" s="31">
        <v>6300</v>
      </c>
      <c r="F186" s="30"/>
      <c r="G186" s="31"/>
      <c r="H186" s="31">
        <v>2476.57</v>
      </c>
      <c r="I186" s="113">
        <f t="shared" si="4"/>
        <v>0.39310634920634924</v>
      </c>
      <c r="J186" s="33">
        <v>0</v>
      </c>
    </row>
    <row r="187" spans="1:10" ht="33.75" customHeight="1">
      <c r="A187" s="28"/>
      <c r="B187" s="28"/>
      <c r="C187" s="48" t="s">
        <v>62</v>
      </c>
      <c r="D187" s="29" t="s">
        <v>63</v>
      </c>
      <c r="E187" s="31">
        <v>1700</v>
      </c>
      <c r="F187" s="30"/>
      <c r="G187" s="31"/>
      <c r="H187" s="31">
        <v>352.8</v>
      </c>
      <c r="I187" s="113">
        <f t="shared" si="4"/>
        <v>0.20752941176470588</v>
      </c>
      <c r="J187" s="33">
        <v>0</v>
      </c>
    </row>
    <row r="188" spans="1:10" ht="36.75" customHeight="1">
      <c r="A188" s="28"/>
      <c r="B188" s="28"/>
      <c r="C188" s="48" t="s">
        <v>196</v>
      </c>
      <c r="D188" s="45" t="s">
        <v>25</v>
      </c>
      <c r="E188" s="31">
        <v>40</v>
      </c>
      <c r="F188" s="30"/>
      <c r="G188" s="31"/>
      <c r="H188" s="31">
        <v>27.5</v>
      </c>
      <c r="I188" s="113">
        <f t="shared" si="4"/>
        <v>0.6875</v>
      </c>
      <c r="J188" s="33">
        <v>0</v>
      </c>
    </row>
    <row r="189" spans="1:10" ht="30">
      <c r="A189" s="28"/>
      <c r="B189" s="28"/>
      <c r="C189" s="48" t="s">
        <v>64</v>
      </c>
      <c r="D189" s="29" t="s">
        <v>65</v>
      </c>
      <c r="E189" s="31">
        <v>314847</v>
      </c>
      <c r="F189" s="30"/>
      <c r="G189" s="31"/>
      <c r="H189" s="31">
        <v>236135.25</v>
      </c>
      <c r="I189" s="113">
        <f t="shared" si="4"/>
        <v>0.75</v>
      </c>
      <c r="J189" s="33">
        <v>0</v>
      </c>
    </row>
    <row r="190" spans="1:10" ht="30">
      <c r="A190" s="28"/>
      <c r="B190" s="28"/>
      <c r="C190" s="48" t="s">
        <v>66</v>
      </c>
      <c r="D190" s="45" t="s">
        <v>67</v>
      </c>
      <c r="E190" s="31">
        <v>5150</v>
      </c>
      <c r="F190" s="30"/>
      <c r="G190" s="31"/>
      <c r="H190" s="31">
        <v>0</v>
      </c>
      <c r="I190" s="113">
        <f t="shared" si="4"/>
        <v>0</v>
      </c>
      <c r="J190" s="33">
        <v>0</v>
      </c>
    </row>
    <row r="191" spans="1:10" ht="45">
      <c r="A191" s="28"/>
      <c r="B191" s="28"/>
      <c r="C191" s="48" t="s">
        <v>68</v>
      </c>
      <c r="D191" s="45" t="s">
        <v>69</v>
      </c>
      <c r="E191" s="31">
        <v>5900</v>
      </c>
      <c r="F191" s="30"/>
      <c r="G191" s="31"/>
      <c r="H191" s="31">
        <v>1763.75</v>
      </c>
      <c r="I191" s="113">
        <f t="shared" si="4"/>
        <v>0.2989406779661017</v>
      </c>
      <c r="J191" s="33">
        <v>0</v>
      </c>
    </row>
    <row r="192" spans="1:10" ht="30">
      <c r="A192" s="28"/>
      <c r="B192" s="28"/>
      <c r="C192" s="48" t="s">
        <v>70</v>
      </c>
      <c r="D192" s="45" t="s">
        <v>71</v>
      </c>
      <c r="E192" s="31">
        <v>19000</v>
      </c>
      <c r="F192" s="30"/>
      <c r="G192" s="31"/>
      <c r="H192" s="31">
        <v>6933.1</v>
      </c>
      <c r="I192" s="113">
        <f t="shared" si="4"/>
        <v>0.3649</v>
      </c>
      <c r="J192" s="33">
        <v>0</v>
      </c>
    </row>
    <row r="193" spans="1:10" ht="30">
      <c r="A193" s="28"/>
      <c r="B193" s="28"/>
      <c r="C193" s="28">
        <v>6050</v>
      </c>
      <c r="D193" s="29" t="s">
        <v>21</v>
      </c>
      <c r="E193" s="31">
        <v>334250</v>
      </c>
      <c r="F193" s="31"/>
      <c r="G193" s="31"/>
      <c r="H193" s="31">
        <v>1220</v>
      </c>
      <c r="I193" s="113">
        <f t="shared" si="4"/>
        <v>0.003649962602842184</v>
      </c>
      <c r="J193" s="33">
        <v>0</v>
      </c>
    </row>
    <row r="194" spans="1:10" ht="31.5" customHeight="1">
      <c r="A194" s="28"/>
      <c r="B194" s="28"/>
      <c r="C194" s="28">
        <v>6060</v>
      </c>
      <c r="D194" s="29" t="s">
        <v>21</v>
      </c>
      <c r="E194" s="31">
        <v>9750</v>
      </c>
      <c r="F194" s="31"/>
      <c r="G194" s="31"/>
      <c r="H194" s="31">
        <v>0</v>
      </c>
      <c r="I194" s="113">
        <f t="shared" si="4"/>
        <v>0</v>
      </c>
      <c r="J194" s="33">
        <v>0</v>
      </c>
    </row>
    <row r="195" spans="1:10" ht="31.5">
      <c r="A195" s="39"/>
      <c r="B195" s="35">
        <v>80103</v>
      </c>
      <c r="C195" s="35"/>
      <c r="D195" s="23" t="s">
        <v>156</v>
      </c>
      <c r="E195" s="25">
        <f>SUM(E196:E210)</f>
        <v>500633</v>
      </c>
      <c r="F195" s="25"/>
      <c r="G195" s="25"/>
      <c r="H195" s="25">
        <f>SUM(H196:H210)</f>
        <v>260758.41999999998</v>
      </c>
      <c r="I195" s="112">
        <f t="shared" si="4"/>
        <v>0.5208574344879382</v>
      </c>
      <c r="J195" s="27">
        <f>SUM(J196:J210)</f>
        <v>0</v>
      </c>
    </row>
    <row r="196" spans="1:10" ht="30">
      <c r="A196" s="39"/>
      <c r="B196" s="35"/>
      <c r="C196" s="28">
        <v>3020</v>
      </c>
      <c r="D196" s="29" t="s">
        <v>48</v>
      </c>
      <c r="E196" s="31">
        <v>1400</v>
      </c>
      <c r="F196" s="31"/>
      <c r="G196" s="31"/>
      <c r="H196" s="31">
        <v>0</v>
      </c>
      <c r="I196" s="113">
        <f t="shared" si="4"/>
        <v>0</v>
      </c>
      <c r="J196" s="33">
        <v>0</v>
      </c>
    </row>
    <row r="197" spans="1:10" ht="32.25" customHeight="1">
      <c r="A197" s="39"/>
      <c r="B197" s="28"/>
      <c r="C197" s="28">
        <v>4010</v>
      </c>
      <c r="D197" s="29" t="s">
        <v>49</v>
      </c>
      <c r="E197" s="31">
        <v>372572</v>
      </c>
      <c r="F197" s="31"/>
      <c r="G197" s="31"/>
      <c r="H197" s="31">
        <v>179389.65</v>
      </c>
      <c r="I197" s="113">
        <f t="shared" si="4"/>
        <v>0.48148988651857894</v>
      </c>
      <c r="J197" s="33">
        <v>0</v>
      </c>
    </row>
    <row r="198" spans="1:10" ht="28.5" customHeight="1">
      <c r="A198" s="39"/>
      <c r="B198" s="28"/>
      <c r="C198" s="28">
        <v>4040</v>
      </c>
      <c r="D198" s="29" t="s">
        <v>50</v>
      </c>
      <c r="E198" s="31">
        <v>24056</v>
      </c>
      <c r="F198" s="31"/>
      <c r="G198" s="31"/>
      <c r="H198" s="31">
        <v>24054.18</v>
      </c>
      <c r="I198" s="113">
        <f t="shared" si="4"/>
        <v>0.9999243431992019</v>
      </c>
      <c r="J198" s="33">
        <v>0</v>
      </c>
    </row>
    <row r="199" spans="1:10" ht="28.5" customHeight="1">
      <c r="A199" s="39"/>
      <c r="B199" s="28"/>
      <c r="C199" s="28">
        <v>4110</v>
      </c>
      <c r="D199" s="29" t="s">
        <v>51</v>
      </c>
      <c r="E199" s="31">
        <v>58796</v>
      </c>
      <c r="F199" s="31"/>
      <c r="G199" s="31"/>
      <c r="H199" s="31">
        <v>31014.18</v>
      </c>
      <c r="I199" s="113">
        <f t="shared" si="4"/>
        <v>0.5274879243485951</v>
      </c>
      <c r="J199" s="33">
        <v>0</v>
      </c>
    </row>
    <row r="200" spans="1:10" ht="30.75" customHeight="1">
      <c r="A200" s="39"/>
      <c r="B200" s="28"/>
      <c r="C200" s="28">
        <v>4120</v>
      </c>
      <c r="D200" s="29" t="s">
        <v>52</v>
      </c>
      <c r="E200" s="31">
        <v>9461</v>
      </c>
      <c r="F200" s="31"/>
      <c r="G200" s="31"/>
      <c r="H200" s="31">
        <v>4917.2</v>
      </c>
      <c r="I200" s="113">
        <f t="shared" si="4"/>
        <v>0.5197336433780784</v>
      </c>
      <c r="J200" s="33">
        <v>0</v>
      </c>
    </row>
    <row r="201" spans="1:10" ht="32.25" customHeight="1">
      <c r="A201" s="39"/>
      <c r="B201" s="28"/>
      <c r="C201" s="28">
        <v>4210</v>
      </c>
      <c r="D201" s="29" t="s">
        <v>19</v>
      </c>
      <c r="E201" s="31">
        <v>3700</v>
      </c>
      <c r="F201" s="31"/>
      <c r="G201" s="31"/>
      <c r="H201" s="31">
        <v>1668.8</v>
      </c>
      <c r="I201" s="113">
        <f t="shared" si="4"/>
        <v>0.451027027027027</v>
      </c>
      <c r="J201" s="33">
        <v>0</v>
      </c>
    </row>
    <row r="202" spans="1:10" ht="30">
      <c r="A202" s="39"/>
      <c r="B202" s="28"/>
      <c r="C202" s="28">
        <v>4240</v>
      </c>
      <c r="D202" s="29" t="s">
        <v>152</v>
      </c>
      <c r="E202" s="31">
        <v>1000</v>
      </c>
      <c r="F202" s="31"/>
      <c r="G202" s="31"/>
      <c r="H202" s="31">
        <v>0</v>
      </c>
      <c r="I202" s="113">
        <f t="shared" si="4"/>
        <v>0</v>
      </c>
      <c r="J202" s="33">
        <v>0</v>
      </c>
    </row>
    <row r="203" spans="1:10" ht="25.5" customHeight="1">
      <c r="A203" s="39"/>
      <c r="B203" s="28"/>
      <c r="C203" s="28">
        <v>4260</v>
      </c>
      <c r="D203" s="29" t="s">
        <v>53</v>
      </c>
      <c r="E203" s="31">
        <v>4000</v>
      </c>
      <c r="F203" s="31"/>
      <c r="G203" s="31"/>
      <c r="H203" s="31">
        <v>2715.16</v>
      </c>
      <c r="I203" s="113">
        <f t="shared" si="4"/>
        <v>0.67879</v>
      </c>
      <c r="J203" s="33">
        <v>0</v>
      </c>
    </row>
    <row r="204" spans="1:10" ht="25.5" customHeight="1">
      <c r="A204" s="39"/>
      <c r="B204" s="28"/>
      <c r="C204" s="28">
        <v>4280</v>
      </c>
      <c r="D204" s="29" t="s">
        <v>54</v>
      </c>
      <c r="E204" s="31">
        <v>900</v>
      </c>
      <c r="F204" s="31"/>
      <c r="G204" s="31"/>
      <c r="H204" s="31">
        <v>30</v>
      </c>
      <c r="I204" s="113">
        <f t="shared" si="4"/>
        <v>0.03333333333333333</v>
      </c>
      <c r="J204" s="33">
        <v>0</v>
      </c>
    </row>
    <row r="205" spans="1:10" ht="34.5" customHeight="1">
      <c r="A205" s="39"/>
      <c r="B205" s="28"/>
      <c r="C205" s="28">
        <v>4300</v>
      </c>
      <c r="D205" s="29" t="s">
        <v>14</v>
      </c>
      <c r="E205" s="31">
        <v>2000</v>
      </c>
      <c r="F205" s="31"/>
      <c r="G205" s="31"/>
      <c r="H205" s="31">
        <v>1096.45</v>
      </c>
      <c r="I205" s="113">
        <f t="shared" si="4"/>
        <v>0.5482250000000001</v>
      </c>
      <c r="J205" s="33">
        <v>0</v>
      </c>
    </row>
    <row r="206" spans="1:10" ht="30" customHeight="1">
      <c r="A206" s="39"/>
      <c r="B206" s="28"/>
      <c r="C206" s="28">
        <v>4350</v>
      </c>
      <c r="D206" s="29" t="s">
        <v>158</v>
      </c>
      <c r="E206" s="31">
        <v>200</v>
      </c>
      <c r="F206" s="31"/>
      <c r="G206" s="31"/>
      <c r="H206" s="31">
        <v>0</v>
      </c>
      <c r="I206" s="113">
        <f t="shared" si="4"/>
        <v>0</v>
      </c>
      <c r="J206" s="33">
        <v>0</v>
      </c>
    </row>
    <row r="207" spans="1:10" ht="45">
      <c r="A207" s="39"/>
      <c r="B207" s="28"/>
      <c r="C207" s="48" t="s">
        <v>60</v>
      </c>
      <c r="D207" s="29" t="s">
        <v>61</v>
      </c>
      <c r="E207" s="31">
        <v>900</v>
      </c>
      <c r="F207" s="31"/>
      <c r="G207" s="31"/>
      <c r="H207" s="31">
        <v>0</v>
      </c>
      <c r="I207" s="113">
        <f t="shared" si="4"/>
        <v>0</v>
      </c>
      <c r="J207" s="33">
        <v>0</v>
      </c>
    </row>
    <row r="208" spans="1:10" ht="36.75" customHeight="1">
      <c r="A208" s="39"/>
      <c r="B208" s="28"/>
      <c r="C208" s="48" t="s">
        <v>209</v>
      </c>
      <c r="D208" s="29" t="s">
        <v>63</v>
      </c>
      <c r="E208" s="31">
        <v>350</v>
      </c>
      <c r="F208" s="31"/>
      <c r="G208" s="31"/>
      <c r="H208" s="31">
        <v>86.8</v>
      </c>
      <c r="I208" s="113">
        <f t="shared" si="4"/>
        <v>0.248</v>
      </c>
      <c r="J208" s="33">
        <v>0</v>
      </c>
    </row>
    <row r="209" spans="1:10" ht="30">
      <c r="A209" s="39"/>
      <c r="B209" s="28"/>
      <c r="C209" s="28">
        <v>4440</v>
      </c>
      <c r="D209" s="29" t="s">
        <v>65</v>
      </c>
      <c r="E209" s="31">
        <v>21048</v>
      </c>
      <c r="F209" s="31"/>
      <c r="G209" s="31"/>
      <c r="H209" s="31">
        <v>15786</v>
      </c>
      <c r="I209" s="113">
        <f t="shared" si="4"/>
        <v>0.75</v>
      </c>
      <c r="J209" s="33">
        <v>0</v>
      </c>
    </row>
    <row r="210" spans="1:10" ht="45">
      <c r="A210" s="39"/>
      <c r="B210" s="28"/>
      <c r="C210" s="28">
        <v>4740</v>
      </c>
      <c r="D210" s="45" t="s">
        <v>69</v>
      </c>
      <c r="E210" s="31">
        <v>250</v>
      </c>
      <c r="F210" s="31"/>
      <c r="G210" s="31"/>
      <c r="H210" s="31">
        <v>0</v>
      </c>
      <c r="I210" s="113">
        <f t="shared" si="4"/>
        <v>0</v>
      </c>
      <c r="J210" s="33">
        <v>0</v>
      </c>
    </row>
    <row r="211" spans="1:10" ht="27" customHeight="1">
      <c r="A211" s="35"/>
      <c r="B211" s="35">
        <v>80104</v>
      </c>
      <c r="C211" s="35"/>
      <c r="D211" s="23" t="s">
        <v>157</v>
      </c>
      <c r="E211" s="25">
        <f>SUM(E212:E227)</f>
        <v>1997893</v>
      </c>
      <c r="F211" s="25">
        <f>SUM(F214:F225)</f>
        <v>0</v>
      </c>
      <c r="G211" s="25"/>
      <c r="H211" s="25">
        <f>SUM(H212:H227)</f>
        <v>1015429.93</v>
      </c>
      <c r="I211" s="112">
        <f t="shared" si="4"/>
        <v>0.5082504068035676</v>
      </c>
      <c r="J211" s="25">
        <f>SUM(J212:J227)</f>
        <v>0</v>
      </c>
    </row>
    <row r="212" spans="1:10" ht="51" customHeight="1">
      <c r="A212" s="35"/>
      <c r="B212" s="35"/>
      <c r="C212" s="56">
        <v>2540</v>
      </c>
      <c r="D212" s="29" t="s">
        <v>269</v>
      </c>
      <c r="E212" s="31">
        <v>97513</v>
      </c>
      <c r="F212" s="31"/>
      <c r="G212" s="31"/>
      <c r="H212" s="31">
        <v>29162.88</v>
      </c>
      <c r="I212" s="113">
        <f t="shared" si="4"/>
        <v>0.29906658599366237</v>
      </c>
      <c r="J212" s="33">
        <v>0</v>
      </c>
    </row>
    <row r="213" spans="1:10" ht="39" customHeight="1">
      <c r="A213" s="35"/>
      <c r="B213" s="35"/>
      <c r="C213" s="56">
        <v>3020</v>
      </c>
      <c r="D213" s="29" t="s">
        <v>270</v>
      </c>
      <c r="E213" s="31">
        <v>8000</v>
      </c>
      <c r="F213" s="31"/>
      <c r="G213" s="31"/>
      <c r="H213" s="31">
        <v>993.4</v>
      </c>
      <c r="I213" s="113">
        <f t="shared" si="4"/>
        <v>0.124175</v>
      </c>
      <c r="J213" s="33">
        <v>0</v>
      </c>
    </row>
    <row r="214" spans="1:10" ht="30" customHeight="1">
      <c r="A214" s="28"/>
      <c r="B214" s="28"/>
      <c r="C214" s="28">
        <v>4010</v>
      </c>
      <c r="D214" s="29" t="s">
        <v>49</v>
      </c>
      <c r="E214" s="31">
        <v>1362944</v>
      </c>
      <c r="F214" s="31"/>
      <c r="G214" s="31"/>
      <c r="H214" s="31">
        <v>660407.79</v>
      </c>
      <c r="I214" s="113">
        <f t="shared" si="4"/>
        <v>0.48454506568134864</v>
      </c>
      <c r="J214" s="33">
        <v>0</v>
      </c>
    </row>
    <row r="215" spans="1:10" ht="26.25" customHeight="1">
      <c r="A215" s="28"/>
      <c r="B215" s="28"/>
      <c r="C215" s="28">
        <v>4040</v>
      </c>
      <c r="D215" s="29" t="s">
        <v>50</v>
      </c>
      <c r="E215" s="31">
        <v>105746</v>
      </c>
      <c r="F215" s="31"/>
      <c r="G215" s="31"/>
      <c r="H215" s="31">
        <v>97137.4</v>
      </c>
      <c r="I215" s="113">
        <f t="shared" si="4"/>
        <v>0.9185917197813628</v>
      </c>
      <c r="J215" s="33">
        <v>0</v>
      </c>
    </row>
    <row r="216" spans="1:10" ht="26.25" customHeight="1">
      <c r="A216" s="28"/>
      <c r="B216" s="28"/>
      <c r="C216" s="28">
        <v>4110</v>
      </c>
      <c r="D216" s="29" t="s">
        <v>51</v>
      </c>
      <c r="E216" s="31">
        <v>225715</v>
      </c>
      <c r="F216" s="31"/>
      <c r="G216" s="31"/>
      <c r="H216" s="31">
        <v>111801.78</v>
      </c>
      <c r="I216" s="113">
        <f t="shared" si="4"/>
        <v>0.49532277429501803</v>
      </c>
      <c r="J216" s="33">
        <v>0</v>
      </c>
    </row>
    <row r="217" spans="1:10" ht="27" customHeight="1">
      <c r="A217" s="28"/>
      <c r="B217" s="28"/>
      <c r="C217" s="28">
        <v>4120</v>
      </c>
      <c r="D217" s="29" t="s">
        <v>52</v>
      </c>
      <c r="E217" s="31">
        <v>35321</v>
      </c>
      <c r="F217" s="31"/>
      <c r="G217" s="31"/>
      <c r="H217" s="31">
        <v>17223.12</v>
      </c>
      <c r="I217" s="113">
        <f t="shared" si="4"/>
        <v>0.48761699838622913</v>
      </c>
      <c r="J217" s="33">
        <v>0</v>
      </c>
    </row>
    <row r="218" spans="1:10" ht="24.75" customHeight="1">
      <c r="A218" s="28"/>
      <c r="B218" s="28"/>
      <c r="C218" s="28">
        <v>4170</v>
      </c>
      <c r="D218" s="29" t="s">
        <v>18</v>
      </c>
      <c r="E218" s="31">
        <v>15200</v>
      </c>
      <c r="F218" s="31"/>
      <c r="G218" s="31"/>
      <c r="H218" s="31">
        <v>5619.94</v>
      </c>
      <c r="I218" s="113">
        <f t="shared" si="4"/>
        <v>0.36973289473684207</v>
      </c>
      <c r="J218" s="33">
        <v>0</v>
      </c>
    </row>
    <row r="219" spans="1:10" ht="25.5" customHeight="1">
      <c r="A219" s="28"/>
      <c r="B219" s="28"/>
      <c r="C219" s="28">
        <v>4210</v>
      </c>
      <c r="D219" s="29" t="s">
        <v>19</v>
      </c>
      <c r="E219" s="31">
        <v>12800</v>
      </c>
      <c r="F219" s="31"/>
      <c r="G219" s="31"/>
      <c r="H219" s="31">
        <v>6400</v>
      </c>
      <c r="I219" s="113">
        <f t="shared" si="4"/>
        <v>0.5</v>
      </c>
      <c r="J219" s="33">
        <v>0</v>
      </c>
    </row>
    <row r="220" spans="1:10" ht="37.5" customHeight="1">
      <c r="A220" s="28"/>
      <c r="B220" s="28"/>
      <c r="C220" s="28">
        <v>4240</v>
      </c>
      <c r="D220" s="29" t="s">
        <v>152</v>
      </c>
      <c r="E220" s="31">
        <v>3000</v>
      </c>
      <c r="F220" s="31"/>
      <c r="G220" s="31"/>
      <c r="H220" s="31">
        <v>1828.27</v>
      </c>
      <c r="I220" s="113">
        <f t="shared" si="4"/>
        <v>0.6094233333333333</v>
      </c>
      <c r="J220" s="33">
        <v>0</v>
      </c>
    </row>
    <row r="221" spans="1:10" ht="25.5" customHeight="1">
      <c r="A221" s="28"/>
      <c r="B221" s="28"/>
      <c r="C221" s="28">
        <v>4260</v>
      </c>
      <c r="D221" s="29" t="s">
        <v>53</v>
      </c>
      <c r="E221" s="31">
        <v>2027</v>
      </c>
      <c r="F221" s="31"/>
      <c r="G221" s="31"/>
      <c r="H221" s="31">
        <v>0</v>
      </c>
      <c r="I221" s="113">
        <f t="shared" si="4"/>
        <v>0</v>
      </c>
      <c r="J221" s="33">
        <v>0</v>
      </c>
    </row>
    <row r="222" spans="1:10" ht="26.25" customHeight="1">
      <c r="A222" s="28"/>
      <c r="B222" s="28"/>
      <c r="C222" s="28">
        <v>4270</v>
      </c>
      <c r="D222" s="29" t="s">
        <v>20</v>
      </c>
      <c r="E222" s="31">
        <v>5000</v>
      </c>
      <c r="F222" s="31"/>
      <c r="G222" s="31"/>
      <c r="H222" s="31">
        <v>0</v>
      </c>
      <c r="I222" s="113">
        <f t="shared" si="4"/>
        <v>0</v>
      </c>
      <c r="J222" s="33">
        <v>0</v>
      </c>
    </row>
    <row r="223" spans="1:10" ht="23.25" customHeight="1">
      <c r="A223" s="28"/>
      <c r="B223" s="28"/>
      <c r="C223" s="28">
        <v>4300</v>
      </c>
      <c r="D223" s="29" t="s">
        <v>14</v>
      </c>
      <c r="E223" s="31">
        <v>20000</v>
      </c>
      <c r="F223" s="31"/>
      <c r="G223" s="31"/>
      <c r="H223" s="31">
        <v>10008.11</v>
      </c>
      <c r="I223" s="113">
        <f aca="true" t="shared" si="5" ref="I223:I295">H223/E223</f>
        <v>0.5004055000000001</v>
      </c>
      <c r="J223" s="33">
        <v>0</v>
      </c>
    </row>
    <row r="224" spans="1:10" ht="23.25" customHeight="1">
      <c r="A224" s="28"/>
      <c r="B224" s="28"/>
      <c r="C224" s="28">
        <v>4410</v>
      </c>
      <c r="D224" s="29" t="s">
        <v>63</v>
      </c>
      <c r="E224" s="31">
        <v>1000</v>
      </c>
      <c r="F224" s="31"/>
      <c r="G224" s="31"/>
      <c r="H224" s="31">
        <v>0</v>
      </c>
      <c r="I224" s="113">
        <f t="shared" si="5"/>
        <v>0</v>
      </c>
      <c r="J224" s="33">
        <v>0</v>
      </c>
    </row>
    <row r="225" spans="1:10" ht="30">
      <c r="A225" s="28"/>
      <c r="B225" s="28"/>
      <c r="C225" s="28">
        <v>4440</v>
      </c>
      <c r="D225" s="29" t="s">
        <v>65</v>
      </c>
      <c r="E225" s="31">
        <v>99627</v>
      </c>
      <c r="F225" s="31"/>
      <c r="G225" s="31"/>
      <c r="H225" s="31">
        <v>74720.25</v>
      </c>
      <c r="I225" s="113">
        <f t="shared" si="5"/>
        <v>0.75</v>
      </c>
      <c r="J225" s="33">
        <v>0</v>
      </c>
    </row>
    <row r="226" spans="1:10" ht="45">
      <c r="A226" s="39"/>
      <c r="B226" s="28"/>
      <c r="C226" s="28">
        <v>4740</v>
      </c>
      <c r="D226" s="45" t="s">
        <v>69</v>
      </c>
      <c r="E226" s="31">
        <v>2000</v>
      </c>
      <c r="F226" s="31"/>
      <c r="G226" s="31"/>
      <c r="H226" s="31">
        <v>80</v>
      </c>
      <c r="I226" s="113">
        <f t="shared" si="5"/>
        <v>0.04</v>
      </c>
      <c r="J226" s="33">
        <v>0</v>
      </c>
    </row>
    <row r="227" spans="1:10" ht="30">
      <c r="A227" s="28"/>
      <c r="B227" s="28"/>
      <c r="C227" s="48" t="s">
        <v>70</v>
      </c>
      <c r="D227" s="45" t="s">
        <v>71</v>
      </c>
      <c r="E227" s="31">
        <v>2000</v>
      </c>
      <c r="F227" s="30"/>
      <c r="G227" s="31"/>
      <c r="H227" s="31">
        <v>46.99</v>
      </c>
      <c r="I227" s="113">
        <f t="shared" si="5"/>
        <v>0.023495000000000002</v>
      </c>
      <c r="J227" s="33">
        <v>0</v>
      </c>
    </row>
    <row r="228" spans="1:10" ht="37.5" customHeight="1">
      <c r="A228" s="35"/>
      <c r="B228" s="35">
        <v>80110</v>
      </c>
      <c r="C228" s="22"/>
      <c r="D228" s="23" t="s">
        <v>159</v>
      </c>
      <c r="E228" s="57">
        <f>SUM(E229:E250)</f>
        <v>3532211</v>
      </c>
      <c r="F228" s="25">
        <f>SUM(F229:F247)</f>
        <v>0</v>
      </c>
      <c r="G228" s="25">
        <f>SUM(G229:G247)</f>
        <v>0</v>
      </c>
      <c r="H228" s="57">
        <f>SUM(H229:H250)</f>
        <v>1867619.7300000002</v>
      </c>
      <c r="I228" s="112">
        <f t="shared" si="5"/>
        <v>0.5287395713336491</v>
      </c>
      <c r="J228" s="57">
        <f>SUM(J229:J250)</f>
        <v>0</v>
      </c>
    </row>
    <row r="229" spans="1:10" ht="60">
      <c r="A229" s="28"/>
      <c r="B229" s="28"/>
      <c r="C229" s="48" t="s">
        <v>160</v>
      </c>
      <c r="D229" s="29" t="s">
        <v>161</v>
      </c>
      <c r="E229" s="31">
        <v>602287</v>
      </c>
      <c r="F229" s="31"/>
      <c r="G229" s="31"/>
      <c r="H229" s="31">
        <v>298961.4</v>
      </c>
      <c r="I229" s="113">
        <f t="shared" si="5"/>
        <v>0.4963769764248606</v>
      </c>
      <c r="J229" s="33">
        <v>0</v>
      </c>
    </row>
    <row r="230" spans="1:10" ht="30">
      <c r="A230" s="28"/>
      <c r="B230" s="28"/>
      <c r="C230" s="48" t="s">
        <v>145</v>
      </c>
      <c r="D230" s="29" t="s">
        <v>48</v>
      </c>
      <c r="E230" s="31">
        <v>645</v>
      </c>
      <c r="F230" s="31"/>
      <c r="G230" s="31"/>
      <c r="H230" s="31">
        <v>0</v>
      </c>
      <c r="I230" s="113">
        <f t="shared" si="5"/>
        <v>0</v>
      </c>
      <c r="J230" s="33">
        <v>0</v>
      </c>
    </row>
    <row r="231" spans="1:10" ht="29.25" customHeight="1">
      <c r="A231" s="28"/>
      <c r="B231" s="28"/>
      <c r="C231" s="28">
        <v>4010</v>
      </c>
      <c r="D231" s="29" t="s">
        <v>49</v>
      </c>
      <c r="E231" s="31">
        <v>1876122</v>
      </c>
      <c r="F231" s="31"/>
      <c r="G231" s="31"/>
      <c r="H231" s="31">
        <v>1110871.72</v>
      </c>
      <c r="I231" s="113">
        <f t="shared" si="5"/>
        <v>0.5921105983512799</v>
      </c>
      <c r="J231" s="33">
        <v>0</v>
      </c>
    </row>
    <row r="232" spans="1:10" ht="25.5" customHeight="1">
      <c r="A232" s="28"/>
      <c r="B232" s="28"/>
      <c r="C232" s="28">
        <v>4040</v>
      </c>
      <c r="D232" s="29" t="s">
        <v>50</v>
      </c>
      <c r="E232" s="31">
        <v>160245</v>
      </c>
      <c r="F232" s="31"/>
      <c r="G232" s="31"/>
      <c r="H232" s="31">
        <v>144794.22</v>
      </c>
      <c r="I232" s="113">
        <f t="shared" si="5"/>
        <v>0.9035802677150613</v>
      </c>
      <c r="J232" s="33">
        <v>0</v>
      </c>
    </row>
    <row r="233" spans="1:10" ht="26.25" customHeight="1">
      <c r="A233" s="28"/>
      <c r="B233" s="28"/>
      <c r="C233" s="28">
        <v>4110</v>
      </c>
      <c r="D233" s="29" t="s">
        <v>51</v>
      </c>
      <c r="E233" s="31">
        <v>248037</v>
      </c>
      <c r="F233" s="31"/>
      <c r="G233" s="31"/>
      <c r="H233" s="31">
        <v>141623.61</v>
      </c>
      <c r="I233" s="113">
        <f t="shared" si="5"/>
        <v>0.5709777573507178</v>
      </c>
      <c r="J233" s="33">
        <v>0</v>
      </c>
    </row>
    <row r="234" spans="1:10" ht="26.25" customHeight="1">
      <c r="A234" s="28"/>
      <c r="B234" s="28"/>
      <c r="C234" s="28">
        <v>4120</v>
      </c>
      <c r="D234" s="29" t="s">
        <v>52</v>
      </c>
      <c r="E234" s="31">
        <v>48169</v>
      </c>
      <c r="F234" s="31"/>
      <c r="G234" s="31"/>
      <c r="H234" s="31">
        <v>26955.07</v>
      </c>
      <c r="I234" s="113">
        <f t="shared" si="5"/>
        <v>0.5595937221034275</v>
      </c>
      <c r="J234" s="33">
        <v>0</v>
      </c>
    </row>
    <row r="235" spans="1:10" ht="26.25" customHeight="1">
      <c r="A235" s="28"/>
      <c r="B235" s="28"/>
      <c r="C235" s="28">
        <v>4170</v>
      </c>
      <c r="D235" s="29" t="s">
        <v>18</v>
      </c>
      <c r="E235" s="31">
        <v>2500</v>
      </c>
      <c r="F235" s="31"/>
      <c r="G235" s="31"/>
      <c r="H235" s="31">
        <v>0</v>
      </c>
      <c r="I235" s="113">
        <f t="shared" si="5"/>
        <v>0</v>
      </c>
      <c r="J235" s="33">
        <v>0</v>
      </c>
    </row>
    <row r="236" spans="1:10" ht="25.5" customHeight="1">
      <c r="A236" s="28"/>
      <c r="B236" s="28"/>
      <c r="C236" s="28">
        <v>4210</v>
      </c>
      <c r="D236" s="29" t="s">
        <v>19</v>
      </c>
      <c r="E236" s="31">
        <v>32000</v>
      </c>
      <c r="F236" s="31"/>
      <c r="G236" s="31"/>
      <c r="H236" s="31">
        <v>7658.85</v>
      </c>
      <c r="I236" s="113">
        <f t="shared" si="5"/>
        <v>0.2393390625</v>
      </c>
      <c r="J236" s="33">
        <v>0</v>
      </c>
    </row>
    <row r="237" spans="1:10" ht="30">
      <c r="A237" s="28"/>
      <c r="B237" s="28"/>
      <c r="C237" s="28">
        <v>4240</v>
      </c>
      <c r="D237" s="29" t="s">
        <v>152</v>
      </c>
      <c r="E237" s="31">
        <v>1300</v>
      </c>
      <c r="F237" s="31"/>
      <c r="G237" s="31"/>
      <c r="H237" s="31">
        <v>0</v>
      </c>
      <c r="I237" s="113">
        <f t="shared" si="5"/>
        <v>0</v>
      </c>
      <c r="J237" s="33">
        <v>0</v>
      </c>
    </row>
    <row r="238" spans="1:10" ht="29.25" customHeight="1">
      <c r="A238" s="28"/>
      <c r="B238" s="28"/>
      <c r="C238" s="28">
        <v>4260</v>
      </c>
      <c r="D238" s="29" t="s">
        <v>53</v>
      </c>
      <c r="E238" s="31">
        <v>238000</v>
      </c>
      <c r="F238" s="31"/>
      <c r="G238" s="31"/>
      <c r="H238" s="31">
        <v>121855.28</v>
      </c>
      <c r="I238" s="113">
        <f t="shared" si="5"/>
        <v>0.511996974789916</v>
      </c>
      <c r="J238" s="33">
        <v>0</v>
      </c>
    </row>
    <row r="239" spans="1:10" ht="29.25" customHeight="1">
      <c r="A239" s="28"/>
      <c r="B239" s="28"/>
      <c r="C239" s="28">
        <v>4270</v>
      </c>
      <c r="D239" s="29" t="s">
        <v>20</v>
      </c>
      <c r="E239" s="31">
        <v>147000</v>
      </c>
      <c r="F239" s="31"/>
      <c r="G239" s="31"/>
      <c r="H239" s="31">
        <v>4880</v>
      </c>
      <c r="I239" s="113">
        <f t="shared" si="5"/>
        <v>0.033197278911564626</v>
      </c>
      <c r="J239" s="33">
        <v>0</v>
      </c>
    </row>
    <row r="240" spans="1:10" ht="30" customHeight="1">
      <c r="A240" s="28"/>
      <c r="B240" s="28"/>
      <c r="C240" s="28">
        <v>4280</v>
      </c>
      <c r="D240" s="29" t="s">
        <v>87</v>
      </c>
      <c r="E240" s="31">
        <v>2000</v>
      </c>
      <c r="F240" s="31"/>
      <c r="G240" s="31"/>
      <c r="H240" s="31">
        <v>290</v>
      </c>
      <c r="I240" s="113">
        <f t="shared" si="5"/>
        <v>0.145</v>
      </c>
      <c r="J240" s="33">
        <v>0</v>
      </c>
    </row>
    <row r="241" spans="1:10" ht="29.25" customHeight="1">
      <c r="A241" s="28"/>
      <c r="B241" s="28"/>
      <c r="C241" s="28">
        <v>4300</v>
      </c>
      <c r="D241" s="29" t="s">
        <v>14</v>
      </c>
      <c r="E241" s="31">
        <v>19320</v>
      </c>
      <c r="F241" s="31"/>
      <c r="G241" s="31"/>
      <c r="H241" s="31">
        <v>7428.43</v>
      </c>
      <c r="I241" s="113">
        <f t="shared" si="5"/>
        <v>0.38449430641821947</v>
      </c>
      <c r="J241" s="33">
        <v>0</v>
      </c>
    </row>
    <row r="242" spans="1:10" ht="28.5" customHeight="1">
      <c r="A242" s="28"/>
      <c r="B242" s="28"/>
      <c r="C242" s="28">
        <v>4350</v>
      </c>
      <c r="D242" s="29" t="s">
        <v>158</v>
      </c>
      <c r="E242" s="31">
        <v>500</v>
      </c>
      <c r="F242" s="31"/>
      <c r="G242" s="31"/>
      <c r="H242" s="31">
        <v>174</v>
      </c>
      <c r="I242" s="113">
        <f t="shared" si="5"/>
        <v>0.348</v>
      </c>
      <c r="J242" s="33">
        <v>0</v>
      </c>
    </row>
    <row r="243" spans="1:10" ht="45">
      <c r="A243" s="28"/>
      <c r="B243" s="28"/>
      <c r="C243" s="28">
        <v>4360</v>
      </c>
      <c r="D243" s="29" t="s">
        <v>59</v>
      </c>
      <c r="E243" s="31">
        <v>1700</v>
      </c>
      <c r="F243" s="31"/>
      <c r="G243" s="31"/>
      <c r="H243" s="31">
        <v>866.79</v>
      </c>
      <c r="I243" s="113">
        <f t="shared" si="5"/>
        <v>0.5098764705882353</v>
      </c>
      <c r="J243" s="33">
        <v>0</v>
      </c>
    </row>
    <row r="244" spans="1:10" ht="45">
      <c r="A244" s="28"/>
      <c r="B244" s="28"/>
      <c r="C244" s="28">
        <v>4370</v>
      </c>
      <c r="D244" s="29" t="s">
        <v>61</v>
      </c>
      <c r="E244" s="31">
        <v>2500</v>
      </c>
      <c r="F244" s="31"/>
      <c r="G244" s="31"/>
      <c r="H244" s="31">
        <v>857.98</v>
      </c>
      <c r="I244" s="113">
        <f t="shared" si="5"/>
        <v>0.343192</v>
      </c>
      <c r="J244" s="33">
        <v>0</v>
      </c>
    </row>
    <row r="245" spans="1:10" ht="33.75" customHeight="1">
      <c r="A245" s="28"/>
      <c r="B245" s="28"/>
      <c r="C245" s="28">
        <v>4410</v>
      </c>
      <c r="D245" s="29" t="s">
        <v>63</v>
      </c>
      <c r="E245" s="31">
        <v>700</v>
      </c>
      <c r="F245" s="31"/>
      <c r="G245" s="31"/>
      <c r="H245" s="31">
        <v>257.38</v>
      </c>
      <c r="I245" s="113">
        <f t="shared" si="5"/>
        <v>0.3676857142857143</v>
      </c>
      <c r="J245" s="33">
        <v>0</v>
      </c>
    </row>
    <row r="246" spans="1:10" ht="33.75" customHeight="1">
      <c r="A246" s="28"/>
      <c r="B246" s="28"/>
      <c r="C246" s="28">
        <v>4430</v>
      </c>
      <c r="D246" s="29" t="s">
        <v>25</v>
      </c>
      <c r="E246" s="31">
        <v>100</v>
      </c>
      <c r="F246" s="31"/>
      <c r="G246" s="31"/>
      <c r="H246" s="31">
        <v>0</v>
      </c>
      <c r="I246" s="113">
        <f t="shared" si="5"/>
        <v>0</v>
      </c>
      <c r="J246" s="33">
        <v>0</v>
      </c>
    </row>
    <row r="247" spans="1:10" ht="30">
      <c r="A247" s="28"/>
      <c r="B247" s="28"/>
      <c r="C247" s="28">
        <v>4440</v>
      </c>
      <c r="D247" s="29" t="s">
        <v>65</v>
      </c>
      <c r="E247" s="31">
        <v>138386</v>
      </c>
      <c r="F247" s="31"/>
      <c r="G247" s="31"/>
      <c r="H247" s="31">
        <v>0</v>
      </c>
      <c r="I247" s="113">
        <v>0</v>
      </c>
      <c r="J247" s="58">
        <v>0</v>
      </c>
    </row>
    <row r="248" spans="1:10" ht="35.25" customHeight="1">
      <c r="A248" s="28"/>
      <c r="B248" s="28"/>
      <c r="C248" s="28">
        <v>4700</v>
      </c>
      <c r="D248" s="29" t="s">
        <v>67</v>
      </c>
      <c r="E248" s="31">
        <v>5000</v>
      </c>
      <c r="F248" s="31"/>
      <c r="G248" s="31"/>
      <c r="H248" s="31">
        <v>0</v>
      </c>
      <c r="I248" s="113">
        <f t="shared" si="5"/>
        <v>0</v>
      </c>
      <c r="J248" s="58">
        <v>0</v>
      </c>
    </row>
    <row r="249" spans="1:10" ht="45">
      <c r="A249" s="28"/>
      <c r="B249" s="28"/>
      <c r="C249" s="28">
        <v>4740</v>
      </c>
      <c r="D249" s="45" t="s">
        <v>69</v>
      </c>
      <c r="E249" s="31">
        <v>1000</v>
      </c>
      <c r="F249" s="31"/>
      <c r="G249" s="31"/>
      <c r="H249" s="31">
        <v>0</v>
      </c>
      <c r="I249" s="113">
        <f t="shared" si="5"/>
        <v>0</v>
      </c>
      <c r="J249" s="58">
        <v>0</v>
      </c>
    </row>
    <row r="250" spans="1:10" ht="30">
      <c r="A250" s="28"/>
      <c r="B250" s="28"/>
      <c r="C250" s="28">
        <v>4750</v>
      </c>
      <c r="D250" s="45" t="s">
        <v>71</v>
      </c>
      <c r="E250" s="31">
        <v>4700</v>
      </c>
      <c r="F250" s="31"/>
      <c r="G250" s="31"/>
      <c r="H250" s="31">
        <v>145</v>
      </c>
      <c r="I250" s="113">
        <f t="shared" si="5"/>
        <v>0.030851063829787233</v>
      </c>
      <c r="J250" s="58">
        <v>0</v>
      </c>
    </row>
    <row r="251" spans="1:10" ht="36.75" customHeight="1">
      <c r="A251" s="35"/>
      <c r="B251" s="35">
        <v>80113</v>
      </c>
      <c r="C251" s="35"/>
      <c r="D251" s="23" t="s">
        <v>162</v>
      </c>
      <c r="E251" s="25">
        <f>SUM(E252:E255)</f>
        <v>104500</v>
      </c>
      <c r="F251" s="25"/>
      <c r="G251" s="25"/>
      <c r="H251" s="25">
        <f>SUM(H252:H255)</f>
        <v>36790.56</v>
      </c>
      <c r="I251" s="112">
        <f t="shared" si="5"/>
        <v>0.3520627751196172</v>
      </c>
      <c r="J251" s="36">
        <f>SUM(J252:J255)</f>
        <v>0</v>
      </c>
    </row>
    <row r="252" spans="1:10" ht="33" customHeight="1">
      <c r="A252" s="35"/>
      <c r="B252" s="35"/>
      <c r="C252" s="28">
        <v>4110</v>
      </c>
      <c r="D252" s="29" t="s">
        <v>51</v>
      </c>
      <c r="E252" s="31">
        <v>3000</v>
      </c>
      <c r="F252" s="31"/>
      <c r="G252" s="31"/>
      <c r="H252" s="31">
        <v>1149</v>
      </c>
      <c r="I252" s="113">
        <f t="shared" si="5"/>
        <v>0.383</v>
      </c>
      <c r="J252" s="58">
        <v>0</v>
      </c>
    </row>
    <row r="253" spans="1:10" ht="29.25" customHeight="1">
      <c r="A253" s="35"/>
      <c r="B253" s="35"/>
      <c r="C253" s="28">
        <v>4120</v>
      </c>
      <c r="D253" s="29" t="s">
        <v>52</v>
      </c>
      <c r="E253" s="31">
        <v>500</v>
      </c>
      <c r="F253" s="31"/>
      <c r="G253" s="31"/>
      <c r="H253" s="31">
        <v>183.75</v>
      </c>
      <c r="I253" s="113">
        <f t="shared" si="5"/>
        <v>0.3675</v>
      </c>
      <c r="J253" s="58">
        <v>0</v>
      </c>
    </row>
    <row r="254" spans="1:10" ht="33" customHeight="1">
      <c r="A254" s="35"/>
      <c r="B254" s="35"/>
      <c r="C254" s="28">
        <v>4170</v>
      </c>
      <c r="D254" s="29" t="s">
        <v>18</v>
      </c>
      <c r="E254" s="31">
        <v>16000</v>
      </c>
      <c r="F254" s="31"/>
      <c r="G254" s="31"/>
      <c r="H254" s="31">
        <v>8591.86</v>
      </c>
      <c r="I254" s="113">
        <f t="shared" si="5"/>
        <v>0.53699125</v>
      </c>
      <c r="J254" s="58">
        <v>0</v>
      </c>
    </row>
    <row r="255" spans="1:10" ht="26.25" customHeight="1">
      <c r="A255" s="28"/>
      <c r="B255" s="28"/>
      <c r="C255" s="28">
        <v>4300</v>
      </c>
      <c r="D255" s="29" t="s">
        <v>14</v>
      </c>
      <c r="E255" s="31">
        <v>85000</v>
      </c>
      <c r="F255" s="31"/>
      <c r="G255" s="31"/>
      <c r="H255" s="31">
        <v>26865.95</v>
      </c>
      <c r="I255" s="113">
        <f t="shared" si="5"/>
        <v>0.31607</v>
      </c>
      <c r="J255" s="58">
        <v>0</v>
      </c>
    </row>
    <row r="256" spans="1:10" ht="31.5">
      <c r="A256" s="35"/>
      <c r="B256" s="35">
        <v>80146</v>
      </c>
      <c r="C256" s="35"/>
      <c r="D256" s="23" t="s">
        <v>163</v>
      </c>
      <c r="E256" s="25">
        <f>SUM(E257:E258)</f>
        <v>46420</v>
      </c>
      <c r="F256" s="25"/>
      <c r="G256" s="25"/>
      <c r="H256" s="25">
        <f>SUM(H257:H258)</f>
        <v>8077.86</v>
      </c>
      <c r="I256" s="112">
        <f t="shared" si="5"/>
        <v>0.17401680310211115</v>
      </c>
      <c r="J256" s="59">
        <f>SUM(J257:J258)</f>
        <v>0</v>
      </c>
    </row>
    <row r="257" spans="1:10" ht="33" customHeight="1">
      <c r="A257" s="28"/>
      <c r="B257" s="28"/>
      <c r="C257" s="28">
        <v>4300</v>
      </c>
      <c r="D257" s="29" t="s">
        <v>14</v>
      </c>
      <c r="E257" s="31">
        <v>34200</v>
      </c>
      <c r="F257" s="31"/>
      <c r="G257" s="31"/>
      <c r="H257" s="31">
        <v>7355</v>
      </c>
      <c r="I257" s="113">
        <f t="shared" si="5"/>
        <v>0.21505847953216375</v>
      </c>
      <c r="J257" s="58">
        <v>0</v>
      </c>
    </row>
    <row r="258" spans="1:10" ht="30.75" customHeight="1">
      <c r="A258" s="28"/>
      <c r="B258" s="28"/>
      <c r="C258" s="28">
        <v>4410</v>
      </c>
      <c r="D258" s="29" t="s">
        <v>63</v>
      </c>
      <c r="E258" s="31">
        <v>12220</v>
      </c>
      <c r="F258" s="31"/>
      <c r="G258" s="31"/>
      <c r="H258" s="31">
        <v>722.86</v>
      </c>
      <c r="I258" s="113">
        <f t="shared" si="5"/>
        <v>0.059153846153846154</v>
      </c>
      <c r="J258" s="58">
        <v>0</v>
      </c>
    </row>
    <row r="259" spans="1:10" ht="33.75" customHeight="1">
      <c r="A259" s="35"/>
      <c r="B259" s="35">
        <v>80195</v>
      </c>
      <c r="C259" s="35"/>
      <c r="D259" s="23" t="s">
        <v>11</v>
      </c>
      <c r="E259" s="25">
        <f>SUM(E260:E270)</f>
        <v>195633</v>
      </c>
      <c r="F259" s="25">
        <f>SUM(F261:F268)</f>
        <v>0</v>
      </c>
      <c r="G259" s="25">
        <f>SUM(G261:G268)</f>
        <v>0</v>
      </c>
      <c r="H259" s="25">
        <f>SUM(H260:H270)</f>
        <v>54137.270000000004</v>
      </c>
      <c r="I259" s="112">
        <f t="shared" si="5"/>
        <v>0.2767287216369427</v>
      </c>
      <c r="J259" s="59">
        <f>SUM(J261:J268)</f>
        <v>0</v>
      </c>
    </row>
    <row r="260" spans="1:10" ht="33.75" customHeight="1">
      <c r="A260" s="35"/>
      <c r="B260" s="35"/>
      <c r="C260" s="28">
        <v>3020</v>
      </c>
      <c r="D260" s="29" t="s">
        <v>48</v>
      </c>
      <c r="E260" s="31">
        <v>5000</v>
      </c>
      <c r="F260" s="31"/>
      <c r="G260" s="31"/>
      <c r="H260" s="31">
        <v>0</v>
      </c>
      <c r="I260" s="113">
        <f t="shared" si="5"/>
        <v>0</v>
      </c>
      <c r="J260" s="58">
        <v>0</v>
      </c>
    </row>
    <row r="261" spans="1:10" ht="27.75" customHeight="1">
      <c r="A261" s="28"/>
      <c r="B261" s="28"/>
      <c r="C261" s="28">
        <v>3260</v>
      </c>
      <c r="D261" s="29" t="s">
        <v>219</v>
      </c>
      <c r="E261" s="31">
        <v>15000</v>
      </c>
      <c r="F261" s="31"/>
      <c r="G261" s="31"/>
      <c r="H261" s="31">
        <v>0</v>
      </c>
      <c r="I261" s="113">
        <f t="shared" si="5"/>
        <v>0</v>
      </c>
      <c r="J261" s="58">
        <v>0</v>
      </c>
    </row>
    <row r="262" spans="1:10" ht="27.75" customHeight="1">
      <c r="A262" s="28"/>
      <c r="B262" s="28"/>
      <c r="C262" s="28">
        <v>4010</v>
      </c>
      <c r="D262" s="29" t="s">
        <v>49</v>
      </c>
      <c r="E262" s="31">
        <v>32037</v>
      </c>
      <c r="F262" s="31"/>
      <c r="G262" s="31"/>
      <c r="H262" s="31">
        <v>0</v>
      </c>
      <c r="I262" s="113">
        <f t="shared" si="5"/>
        <v>0</v>
      </c>
      <c r="J262" s="58">
        <v>0</v>
      </c>
    </row>
    <row r="263" spans="1:10" ht="27" customHeight="1">
      <c r="A263" s="28"/>
      <c r="B263" s="28"/>
      <c r="C263" s="28">
        <v>4170</v>
      </c>
      <c r="D263" s="29" t="s">
        <v>18</v>
      </c>
      <c r="E263" s="31">
        <v>3000</v>
      </c>
      <c r="F263" s="31"/>
      <c r="G263" s="31"/>
      <c r="H263" s="31">
        <v>180</v>
      </c>
      <c r="I263" s="113">
        <f t="shared" si="5"/>
        <v>0.06</v>
      </c>
      <c r="J263" s="58">
        <v>0</v>
      </c>
    </row>
    <row r="264" spans="1:10" ht="25.5" customHeight="1">
      <c r="A264" s="28"/>
      <c r="B264" s="28"/>
      <c r="C264" s="28">
        <v>4210</v>
      </c>
      <c r="D264" s="29" t="s">
        <v>19</v>
      </c>
      <c r="E264" s="31">
        <v>5000</v>
      </c>
      <c r="F264" s="31"/>
      <c r="G264" s="31"/>
      <c r="H264" s="31">
        <v>712</v>
      </c>
      <c r="I264" s="113">
        <f t="shared" si="5"/>
        <v>0.1424</v>
      </c>
      <c r="J264" s="58">
        <v>0</v>
      </c>
    </row>
    <row r="265" spans="1:10" ht="25.5" customHeight="1">
      <c r="A265" s="28"/>
      <c r="B265" s="28"/>
      <c r="C265" s="28">
        <v>4217</v>
      </c>
      <c r="D265" s="29" t="s">
        <v>19</v>
      </c>
      <c r="E265" s="31">
        <v>8000</v>
      </c>
      <c r="F265" s="31"/>
      <c r="G265" s="31"/>
      <c r="H265" s="31">
        <v>7689</v>
      </c>
      <c r="I265" s="113">
        <f t="shared" si="5"/>
        <v>0.961125</v>
      </c>
      <c r="J265" s="58">
        <v>0</v>
      </c>
    </row>
    <row r="266" spans="1:10" ht="25.5" customHeight="1">
      <c r="A266" s="28"/>
      <c r="B266" s="28"/>
      <c r="C266" s="28">
        <v>4270</v>
      </c>
      <c r="D266" s="29" t="s">
        <v>20</v>
      </c>
      <c r="E266" s="31">
        <v>64056</v>
      </c>
      <c r="F266" s="31"/>
      <c r="G266" s="31"/>
      <c r="H266" s="31">
        <v>0</v>
      </c>
      <c r="I266" s="113">
        <f t="shared" si="5"/>
        <v>0</v>
      </c>
      <c r="J266" s="58">
        <v>0</v>
      </c>
    </row>
    <row r="267" spans="1:10" ht="26.25" customHeight="1">
      <c r="A267" s="28"/>
      <c r="B267" s="28"/>
      <c r="C267" s="28">
        <v>4300</v>
      </c>
      <c r="D267" s="29" t="s">
        <v>14</v>
      </c>
      <c r="E267" s="31">
        <v>41040</v>
      </c>
      <c r="F267" s="31"/>
      <c r="G267" s="31"/>
      <c r="H267" s="31">
        <v>35040</v>
      </c>
      <c r="I267" s="113">
        <f t="shared" si="5"/>
        <v>0.8538011695906432</v>
      </c>
      <c r="J267" s="60">
        <v>0</v>
      </c>
    </row>
    <row r="268" spans="1:10" ht="25.5" customHeight="1">
      <c r="A268" s="28"/>
      <c r="B268" s="28"/>
      <c r="C268" s="28">
        <v>4307</v>
      </c>
      <c r="D268" s="29" t="s">
        <v>14</v>
      </c>
      <c r="E268" s="31">
        <v>12000</v>
      </c>
      <c r="F268" s="31"/>
      <c r="G268" s="31"/>
      <c r="H268" s="31">
        <v>10516.27</v>
      </c>
      <c r="I268" s="113">
        <f t="shared" si="5"/>
        <v>0.8763558333333333</v>
      </c>
      <c r="J268" s="58">
        <v>0</v>
      </c>
    </row>
    <row r="269" spans="1:10" ht="33.75" customHeight="1">
      <c r="A269" s="28"/>
      <c r="B269" s="28"/>
      <c r="C269" s="28">
        <v>4750</v>
      </c>
      <c r="D269" s="45" t="s">
        <v>71</v>
      </c>
      <c r="E269" s="31">
        <v>500</v>
      </c>
      <c r="F269" s="31"/>
      <c r="G269" s="31"/>
      <c r="H269" s="31">
        <v>0</v>
      </c>
      <c r="I269" s="113">
        <v>0</v>
      </c>
      <c r="J269" s="58">
        <v>0</v>
      </c>
    </row>
    <row r="270" spans="1:10" ht="39.75" customHeight="1">
      <c r="A270" s="28"/>
      <c r="B270" s="28"/>
      <c r="C270" s="28">
        <v>6050</v>
      </c>
      <c r="D270" s="29" t="s">
        <v>21</v>
      </c>
      <c r="E270" s="31">
        <v>10000</v>
      </c>
      <c r="F270" s="31"/>
      <c r="G270" s="31"/>
      <c r="H270" s="31">
        <v>0</v>
      </c>
      <c r="I270" s="113">
        <v>0</v>
      </c>
      <c r="J270" s="58">
        <v>0</v>
      </c>
    </row>
    <row r="271" spans="1:10" ht="30.75" customHeight="1">
      <c r="A271" s="83">
        <v>851</v>
      </c>
      <c r="B271" s="83"/>
      <c r="C271" s="83"/>
      <c r="D271" s="85" t="s">
        <v>164</v>
      </c>
      <c r="E271" s="87">
        <f>SUM(E272+E278+E288)</f>
        <v>306800</v>
      </c>
      <c r="F271" s="87"/>
      <c r="G271" s="87"/>
      <c r="H271" s="87">
        <f>SUM(H272+H278+H288)</f>
        <v>130287.36</v>
      </c>
      <c r="I271" s="90">
        <f t="shared" si="5"/>
        <v>0.4246654498044329</v>
      </c>
      <c r="J271" s="109">
        <f>SUM(J288+J278+J272)</f>
        <v>0</v>
      </c>
    </row>
    <row r="272" spans="1:10" ht="30.75" customHeight="1">
      <c r="A272" s="35"/>
      <c r="B272" s="35">
        <v>85153</v>
      </c>
      <c r="C272" s="35"/>
      <c r="D272" s="23" t="s">
        <v>226</v>
      </c>
      <c r="E272" s="25">
        <f>SUM(E273:E277)</f>
        <v>25200</v>
      </c>
      <c r="F272" s="25"/>
      <c r="G272" s="25"/>
      <c r="H272" s="25">
        <f>SUM(H273:H277)</f>
        <v>11594.74</v>
      </c>
      <c r="I272" s="112">
        <f t="shared" si="5"/>
        <v>0.46010873015873016</v>
      </c>
      <c r="J272" s="59">
        <f>SUM(J273:J277)</f>
        <v>0</v>
      </c>
    </row>
    <row r="273" spans="1:10" ht="24.75" customHeight="1">
      <c r="A273" s="28"/>
      <c r="B273" s="28"/>
      <c r="C273" s="28">
        <v>4110</v>
      </c>
      <c r="D273" s="29" t="s">
        <v>51</v>
      </c>
      <c r="E273" s="31">
        <v>2500</v>
      </c>
      <c r="F273" s="31"/>
      <c r="G273" s="31"/>
      <c r="H273" s="31">
        <v>857.9</v>
      </c>
      <c r="I273" s="113">
        <f t="shared" si="5"/>
        <v>0.34315999999999997</v>
      </c>
      <c r="J273" s="58">
        <v>0</v>
      </c>
    </row>
    <row r="274" spans="1:10" ht="26.25" customHeight="1">
      <c r="A274" s="28"/>
      <c r="B274" s="28"/>
      <c r="C274" s="28">
        <v>4170</v>
      </c>
      <c r="D274" s="45" t="s">
        <v>18</v>
      </c>
      <c r="E274" s="31">
        <v>20200</v>
      </c>
      <c r="F274" s="31"/>
      <c r="G274" s="31"/>
      <c r="H274" s="31">
        <v>9875.14</v>
      </c>
      <c r="I274" s="113">
        <f t="shared" si="5"/>
        <v>0.48886831683168314</v>
      </c>
      <c r="J274" s="58">
        <v>0</v>
      </c>
    </row>
    <row r="275" spans="1:10" ht="29.25" customHeight="1">
      <c r="A275" s="28"/>
      <c r="B275" s="28"/>
      <c r="C275" s="28">
        <v>4210</v>
      </c>
      <c r="D275" s="29" t="s">
        <v>19</v>
      </c>
      <c r="E275" s="31">
        <v>1000</v>
      </c>
      <c r="F275" s="31"/>
      <c r="G275" s="31"/>
      <c r="H275" s="31">
        <v>514.34</v>
      </c>
      <c r="I275" s="113">
        <f t="shared" si="5"/>
        <v>0.51434</v>
      </c>
      <c r="J275" s="33">
        <v>0</v>
      </c>
    </row>
    <row r="276" spans="1:10" ht="29.25" customHeight="1">
      <c r="A276" s="28"/>
      <c r="B276" s="28"/>
      <c r="C276" s="28">
        <v>4220</v>
      </c>
      <c r="D276" s="29" t="s">
        <v>166</v>
      </c>
      <c r="E276" s="31">
        <v>1000</v>
      </c>
      <c r="F276" s="31"/>
      <c r="G276" s="31"/>
      <c r="H276" s="31">
        <v>347.36</v>
      </c>
      <c r="I276" s="113">
        <f t="shared" si="5"/>
        <v>0.34736</v>
      </c>
      <c r="J276" s="33">
        <v>0</v>
      </c>
    </row>
    <row r="277" spans="1:10" ht="25.5" customHeight="1">
      <c r="A277" s="28"/>
      <c r="B277" s="28"/>
      <c r="C277" s="28">
        <v>4300</v>
      </c>
      <c r="D277" s="29" t="s">
        <v>14</v>
      </c>
      <c r="E277" s="31">
        <v>500</v>
      </c>
      <c r="F277" s="31"/>
      <c r="G277" s="31"/>
      <c r="H277" s="31">
        <v>0</v>
      </c>
      <c r="I277" s="113">
        <f t="shared" si="5"/>
        <v>0</v>
      </c>
      <c r="J277" s="33">
        <v>0</v>
      </c>
    </row>
    <row r="278" spans="1:10" ht="29.25" customHeight="1">
      <c r="A278" s="35"/>
      <c r="B278" s="35">
        <v>85154</v>
      </c>
      <c r="C278" s="35"/>
      <c r="D278" s="23" t="s">
        <v>165</v>
      </c>
      <c r="E278" s="25">
        <f>SUM(E279:E287)</f>
        <v>264800</v>
      </c>
      <c r="F278" s="25"/>
      <c r="G278" s="25"/>
      <c r="H278" s="25">
        <f>SUM(H279:H287)</f>
        <v>117817.33</v>
      </c>
      <c r="I278" s="112">
        <f t="shared" si="5"/>
        <v>0.4449294939577039</v>
      </c>
      <c r="J278" s="59">
        <f>SUM(J280:J287)</f>
        <v>0</v>
      </c>
    </row>
    <row r="279" spans="1:10" ht="76.5" customHeight="1">
      <c r="A279" s="28"/>
      <c r="B279" s="28"/>
      <c r="C279" s="28">
        <v>2710</v>
      </c>
      <c r="D279" s="29" t="s">
        <v>271</v>
      </c>
      <c r="E279" s="31">
        <v>3500</v>
      </c>
      <c r="F279" s="31"/>
      <c r="G279" s="31"/>
      <c r="H279" s="31">
        <v>3500</v>
      </c>
      <c r="I279" s="113">
        <f t="shared" si="5"/>
        <v>1</v>
      </c>
      <c r="J279" s="58">
        <v>0</v>
      </c>
    </row>
    <row r="280" spans="1:10" ht="25.5" customHeight="1">
      <c r="A280" s="28"/>
      <c r="B280" s="28"/>
      <c r="C280" s="28">
        <v>4110</v>
      </c>
      <c r="D280" s="29" t="s">
        <v>51</v>
      </c>
      <c r="E280" s="31">
        <v>3000</v>
      </c>
      <c r="F280" s="31"/>
      <c r="G280" s="31"/>
      <c r="H280" s="31">
        <v>839.3</v>
      </c>
      <c r="I280" s="113">
        <f t="shared" si="5"/>
        <v>0.27976666666666666</v>
      </c>
      <c r="J280" s="58">
        <v>0</v>
      </c>
    </row>
    <row r="281" spans="1:10" ht="30.75" customHeight="1">
      <c r="A281" s="28"/>
      <c r="B281" s="28"/>
      <c r="C281" s="28">
        <v>4170</v>
      </c>
      <c r="D281" s="45" t="s">
        <v>18</v>
      </c>
      <c r="E281" s="31">
        <v>114300</v>
      </c>
      <c r="F281" s="31"/>
      <c r="G281" s="31"/>
      <c r="H281" s="31">
        <v>50553.69</v>
      </c>
      <c r="I281" s="113">
        <f t="shared" si="5"/>
        <v>0.44228950131233596</v>
      </c>
      <c r="J281" s="58">
        <v>0</v>
      </c>
    </row>
    <row r="282" spans="1:10" ht="29.25" customHeight="1">
      <c r="A282" s="28"/>
      <c r="B282" s="28"/>
      <c r="C282" s="28">
        <v>4210</v>
      </c>
      <c r="D282" s="29" t="s">
        <v>19</v>
      </c>
      <c r="E282" s="31">
        <v>35700</v>
      </c>
      <c r="F282" s="31"/>
      <c r="G282" s="31"/>
      <c r="H282" s="31">
        <v>11673.31</v>
      </c>
      <c r="I282" s="113">
        <f t="shared" si="5"/>
        <v>0.32698347338935574</v>
      </c>
      <c r="J282" s="33">
        <v>0</v>
      </c>
    </row>
    <row r="283" spans="1:10" ht="30.75" customHeight="1">
      <c r="A283" s="28"/>
      <c r="B283" s="28"/>
      <c r="C283" s="28">
        <v>4220</v>
      </c>
      <c r="D283" s="29" t="s">
        <v>166</v>
      </c>
      <c r="E283" s="31">
        <v>19000</v>
      </c>
      <c r="F283" s="31"/>
      <c r="G283" s="31"/>
      <c r="H283" s="31">
        <v>5632.62</v>
      </c>
      <c r="I283" s="113">
        <f t="shared" si="5"/>
        <v>0.2964536842105263</v>
      </c>
      <c r="J283" s="33">
        <v>0</v>
      </c>
    </row>
    <row r="284" spans="1:10" ht="27" customHeight="1">
      <c r="A284" s="28"/>
      <c r="B284" s="28"/>
      <c r="C284" s="28">
        <v>4300</v>
      </c>
      <c r="D284" s="29" t="s">
        <v>14</v>
      </c>
      <c r="E284" s="31">
        <v>86600</v>
      </c>
      <c r="F284" s="31"/>
      <c r="G284" s="31"/>
      <c r="H284" s="31">
        <v>45284.54</v>
      </c>
      <c r="I284" s="113">
        <f t="shared" si="5"/>
        <v>0.5229161662817552</v>
      </c>
      <c r="J284" s="33">
        <v>0</v>
      </c>
    </row>
    <row r="285" spans="1:10" ht="45">
      <c r="A285" s="28"/>
      <c r="B285" s="28"/>
      <c r="C285" s="48" t="s">
        <v>60</v>
      </c>
      <c r="D285" s="45" t="s">
        <v>61</v>
      </c>
      <c r="E285" s="31">
        <v>1000</v>
      </c>
      <c r="F285" s="31">
        <v>146</v>
      </c>
      <c r="G285" s="31"/>
      <c r="H285" s="31">
        <v>298.77</v>
      </c>
      <c r="I285" s="113">
        <f t="shared" si="5"/>
        <v>0.29877</v>
      </c>
      <c r="J285" s="33">
        <v>0</v>
      </c>
    </row>
    <row r="286" spans="1:10" ht="29.25" customHeight="1">
      <c r="A286" s="28"/>
      <c r="B286" s="28"/>
      <c r="C286" s="48" t="s">
        <v>209</v>
      </c>
      <c r="D286" s="45" t="s">
        <v>63</v>
      </c>
      <c r="E286" s="31">
        <v>1200</v>
      </c>
      <c r="F286" s="31"/>
      <c r="G286" s="31"/>
      <c r="H286" s="31">
        <v>35.1</v>
      </c>
      <c r="I286" s="113">
        <f t="shared" si="5"/>
        <v>0.02925</v>
      </c>
      <c r="J286" s="33">
        <v>0</v>
      </c>
    </row>
    <row r="287" spans="1:10" ht="30">
      <c r="A287" s="28"/>
      <c r="B287" s="28"/>
      <c r="C287" s="48" t="s">
        <v>70</v>
      </c>
      <c r="D287" s="45" t="s">
        <v>71</v>
      </c>
      <c r="E287" s="31">
        <v>500</v>
      </c>
      <c r="F287" s="31"/>
      <c r="G287" s="31"/>
      <c r="H287" s="31">
        <v>0</v>
      </c>
      <c r="I287" s="113">
        <f t="shared" si="5"/>
        <v>0</v>
      </c>
      <c r="J287" s="33">
        <v>0</v>
      </c>
    </row>
    <row r="288" spans="1:10" ht="30" customHeight="1">
      <c r="A288" s="35"/>
      <c r="B288" s="35">
        <v>85195</v>
      </c>
      <c r="C288" s="22"/>
      <c r="D288" s="23" t="s">
        <v>11</v>
      </c>
      <c r="E288" s="25">
        <f>SUM(E289:E291)</f>
        <v>16800</v>
      </c>
      <c r="F288" s="25"/>
      <c r="G288" s="25"/>
      <c r="H288" s="25">
        <f>SUM(H289:H291)</f>
        <v>875.2900000000001</v>
      </c>
      <c r="I288" s="112">
        <f t="shared" si="5"/>
        <v>0.052100595238095244</v>
      </c>
      <c r="J288" s="27">
        <f>SUM(J289:J291)</f>
        <v>0</v>
      </c>
    </row>
    <row r="289" spans="1:10" ht="26.25" customHeight="1">
      <c r="A289" s="28"/>
      <c r="B289" s="28"/>
      <c r="C289" s="48" t="s">
        <v>146</v>
      </c>
      <c r="D289" s="29" t="s">
        <v>49</v>
      </c>
      <c r="E289" s="31">
        <v>200</v>
      </c>
      <c r="F289" s="31"/>
      <c r="G289" s="31"/>
      <c r="H289" s="31">
        <v>67.75</v>
      </c>
      <c r="I289" s="113">
        <f t="shared" si="5"/>
        <v>0.33875</v>
      </c>
      <c r="J289" s="33">
        <v>0</v>
      </c>
    </row>
    <row r="290" spans="1:10" ht="26.25" customHeight="1">
      <c r="A290" s="28"/>
      <c r="B290" s="28"/>
      <c r="C290" s="48" t="s">
        <v>150</v>
      </c>
      <c r="D290" s="29" t="s">
        <v>19</v>
      </c>
      <c r="E290" s="31">
        <v>520</v>
      </c>
      <c r="F290" s="31"/>
      <c r="G290" s="31"/>
      <c r="H290" s="31">
        <v>2.6</v>
      </c>
      <c r="I290" s="113">
        <f t="shared" si="5"/>
        <v>0.005</v>
      </c>
      <c r="J290" s="33">
        <v>0</v>
      </c>
    </row>
    <row r="291" spans="1:10" ht="29.25" customHeight="1">
      <c r="A291" s="28"/>
      <c r="B291" s="28"/>
      <c r="C291" s="48" t="s">
        <v>55</v>
      </c>
      <c r="D291" s="29" t="s">
        <v>14</v>
      </c>
      <c r="E291" s="31">
        <v>16080</v>
      </c>
      <c r="F291" s="31"/>
      <c r="G291" s="31"/>
      <c r="H291" s="31">
        <v>804.94</v>
      </c>
      <c r="I291" s="113">
        <f t="shared" si="5"/>
        <v>0.05005845771144279</v>
      </c>
      <c r="J291" s="33">
        <v>0</v>
      </c>
    </row>
    <row r="292" spans="1:10" ht="30.75" customHeight="1">
      <c r="A292" s="83">
        <v>852</v>
      </c>
      <c r="B292" s="83"/>
      <c r="C292" s="84"/>
      <c r="D292" s="85" t="s">
        <v>168</v>
      </c>
      <c r="E292" s="87">
        <f>SUM(E293+E295+E317+E319+E321+E323+E326+E349+E359)</f>
        <v>10883218</v>
      </c>
      <c r="F292" s="87" t="e">
        <f>SUM(F295+F317+F319+F321+F326+F349+F359+#REF!)</f>
        <v>#REF!</v>
      </c>
      <c r="G292" s="87" t="e">
        <f>SUM(G295+G317+G319+G321+G326+G349+G359+#REF!)</f>
        <v>#REF!</v>
      </c>
      <c r="H292" s="87">
        <f>SUM(H293+H295+H317+H319+H321+H323+H326+H349+H359)</f>
        <v>6123949.249999999</v>
      </c>
      <c r="I292" s="90">
        <f t="shared" si="5"/>
        <v>0.5626965526189036</v>
      </c>
      <c r="J292" s="87">
        <f>SUM(J293+J295+J317+J319+J321+J323+J326+J349+J359)</f>
        <v>0</v>
      </c>
    </row>
    <row r="293" spans="1:10" ht="32.25" customHeight="1">
      <c r="A293" s="35"/>
      <c r="B293" s="35">
        <v>85202</v>
      </c>
      <c r="C293" s="22"/>
      <c r="D293" s="23" t="s">
        <v>169</v>
      </c>
      <c r="E293" s="25">
        <f>SUM(E294)</f>
        <v>171370</v>
      </c>
      <c r="F293" s="25"/>
      <c r="G293" s="25"/>
      <c r="H293" s="25">
        <f>SUM(H294)</f>
        <v>64961.33</v>
      </c>
      <c r="I293" s="112">
        <f t="shared" si="5"/>
        <v>0.379070607457548</v>
      </c>
      <c r="J293" s="25">
        <f>SUM(J294)</f>
        <v>0</v>
      </c>
    </row>
    <row r="294" spans="1:10" ht="45">
      <c r="A294" s="35"/>
      <c r="B294" s="35"/>
      <c r="C294" s="48" t="s">
        <v>170</v>
      </c>
      <c r="D294" s="29" t="s">
        <v>171</v>
      </c>
      <c r="E294" s="31">
        <v>171370</v>
      </c>
      <c r="F294" s="31"/>
      <c r="G294" s="31"/>
      <c r="H294" s="31">
        <v>64961.33</v>
      </c>
      <c r="I294" s="113">
        <f t="shared" si="5"/>
        <v>0.379070607457548</v>
      </c>
      <c r="J294" s="31">
        <v>0</v>
      </c>
    </row>
    <row r="295" spans="1:10" ht="63">
      <c r="A295" s="35"/>
      <c r="B295" s="35">
        <v>85212</v>
      </c>
      <c r="C295" s="22"/>
      <c r="D295" s="23" t="s">
        <v>172</v>
      </c>
      <c r="E295" s="25">
        <f>SUM(E296:E316)</f>
        <v>5612960</v>
      </c>
      <c r="F295" s="25">
        <f>SUM(F296:F316)</f>
        <v>0</v>
      </c>
      <c r="G295" s="25">
        <f>SUM(G296:G316)</f>
        <v>0</v>
      </c>
      <c r="H295" s="25">
        <f>SUM(H296:H316)</f>
        <v>2962285.7199999997</v>
      </c>
      <c r="I295" s="112">
        <f t="shared" si="5"/>
        <v>0.527758209572133</v>
      </c>
      <c r="J295" s="27">
        <f>SUM(J296:J316)</f>
        <v>0</v>
      </c>
    </row>
    <row r="296" spans="1:10" ht="45">
      <c r="A296" s="35"/>
      <c r="B296" s="35"/>
      <c r="C296" s="28">
        <v>2910</v>
      </c>
      <c r="D296" s="29" t="s">
        <v>199</v>
      </c>
      <c r="E296" s="31">
        <v>14400</v>
      </c>
      <c r="F296" s="31"/>
      <c r="G296" s="31"/>
      <c r="H296" s="31">
        <v>7667.7</v>
      </c>
      <c r="I296" s="113">
        <f aca="true" t="shared" si="6" ref="I296:I351">H296/E296</f>
        <v>0.5324791666666666</v>
      </c>
      <c r="J296" s="33">
        <v>0</v>
      </c>
    </row>
    <row r="297" spans="1:10" ht="30">
      <c r="A297" s="35"/>
      <c r="B297" s="35"/>
      <c r="C297" s="28">
        <v>3020</v>
      </c>
      <c r="D297" s="29" t="s">
        <v>48</v>
      </c>
      <c r="E297" s="31">
        <v>284</v>
      </c>
      <c r="F297" s="31"/>
      <c r="G297" s="31"/>
      <c r="H297" s="31">
        <v>85</v>
      </c>
      <c r="I297" s="113">
        <f t="shared" si="6"/>
        <v>0.2992957746478873</v>
      </c>
      <c r="J297" s="33">
        <v>0</v>
      </c>
    </row>
    <row r="298" spans="1:10" ht="28.5" customHeight="1">
      <c r="A298" s="28"/>
      <c r="B298" s="28"/>
      <c r="C298" s="28">
        <v>3110</v>
      </c>
      <c r="D298" s="29" t="s">
        <v>173</v>
      </c>
      <c r="E298" s="31">
        <v>5311190</v>
      </c>
      <c r="F298" s="31"/>
      <c r="G298" s="31"/>
      <c r="H298" s="31">
        <v>2841641.69</v>
      </c>
      <c r="I298" s="113">
        <f t="shared" si="6"/>
        <v>0.535029191198206</v>
      </c>
      <c r="J298" s="33">
        <v>0</v>
      </c>
    </row>
    <row r="299" spans="1:10" ht="25.5" customHeight="1">
      <c r="A299" s="28"/>
      <c r="B299" s="28"/>
      <c r="C299" s="28">
        <v>4010</v>
      </c>
      <c r="D299" s="29" t="s">
        <v>49</v>
      </c>
      <c r="E299" s="31">
        <v>131446</v>
      </c>
      <c r="F299" s="31"/>
      <c r="G299" s="31"/>
      <c r="H299" s="31">
        <v>56956.86</v>
      </c>
      <c r="I299" s="113">
        <f t="shared" si="6"/>
        <v>0.4333099523758806</v>
      </c>
      <c r="J299" s="33">
        <v>0</v>
      </c>
    </row>
    <row r="300" spans="1:10" ht="29.25" customHeight="1">
      <c r="A300" s="28"/>
      <c r="B300" s="28"/>
      <c r="C300" s="28">
        <v>4040</v>
      </c>
      <c r="D300" s="45" t="s">
        <v>50</v>
      </c>
      <c r="E300" s="31">
        <v>10494</v>
      </c>
      <c r="F300" s="31"/>
      <c r="G300" s="31"/>
      <c r="H300" s="31">
        <v>9320.61</v>
      </c>
      <c r="I300" s="113">
        <f t="shared" si="6"/>
        <v>0.8881846769582619</v>
      </c>
      <c r="J300" s="33">
        <v>0</v>
      </c>
    </row>
    <row r="301" spans="1:10" ht="30" customHeight="1">
      <c r="A301" s="28"/>
      <c r="B301" s="28"/>
      <c r="C301" s="28">
        <v>4110</v>
      </c>
      <c r="D301" s="29" t="s">
        <v>51</v>
      </c>
      <c r="E301" s="31">
        <v>82472</v>
      </c>
      <c r="F301" s="31"/>
      <c r="G301" s="31"/>
      <c r="H301" s="31">
        <v>33237.02</v>
      </c>
      <c r="I301" s="113">
        <f t="shared" si="6"/>
        <v>0.40300974876321655</v>
      </c>
      <c r="J301" s="33">
        <v>0</v>
      </c>
    </row>
    <row r="302" spans="1:10" ht="29.25" customHeight="1">
      <c r="A302" s="28"/>
      <c r="B302" s="28"/>
      <c r="C302" s="28">
        <v>4120</v>
      </c>
      <c r="D302" s="45" t="s">
        <v>52</v>
      </c>
      <c r="E302" s="31">
        <v>3560</v>
      </c>
      <c r="F302" s="31"/>
      <c r="G302" s="31"/>
      <c r="H302" s="31">
        <v>1776.39</v>
      </c>
      <c r="I302" s="113">
        <f t="shared" si="6"/>
        <v>0.4989859550561798</v>
      </c>
      <c r="J302" s="33">
        <v>0</v>
      </c>
    </row>
    <row r="303" spans="1:10" ht="30">
      <c r="A303" s="28"/>
      <c r="B303" s="28"/>
      <c r="C303" s="28">
        <v>4140</v>
      </c>
      <c r="D303" s="45" t="s">
        <v>78</v>
      </c>
      <c r="E303" s="31">
        <v>4050</v>
      </c>
      <c r="F303" s="31"/>
      <c r="G303" s="31"/>
      <c r="H303" s="31">
        <v>2325.85</v>
      </c>
      <c r="I303" s="113">
        <f t="shared" si="6"/>
        <v>0.5742839506172839</v>
      </c>
      <c r="J303" s="33">
        <v>0</v>
      </c>
    </row>
    <row r="304" spans="1:10" ht="27" customHeight="1">
      <c r="A304" s="28"/>
      <c r="B304" s="28"/>
      <c r="C304" s="28">
        <v>4210</v>
      </c>
      <c r="D304" s="29" t="s">
        <v>19</v>
      </c>
      <c r="E304" s="31">
        <v>12225</v>
      </c>
      <c r="F304" s="31"/>
      <c r="G304" s="31"/>
      <c r="H304" s="31">
        <v>12</v>
      </c>
      <c r="I304" s="113">
        <f t="shared" si="6"/>
        <v>0.00098159509202454</v>
      </c>
      <c r="J304" s="33">
        <v>0</v>
      </c>
    </row>
    <row r="305" spans="1:10" ht="29.25" customHeight="1">
      <c r="A305" s="28"/>
      <c r="B305" s="28"/>
      <c r="C305" s="28">
        <v>4260</v>
      </c>
      <c r="D305" s="29" t="s">
        <v>53</v>
      </c>
      <c r="E305" s="31">
        <v>500</v>
      </c>
      <c r="F305" s="31"/>
      <c r="G305" s="31"/>
      <c r="H305" s="31">
        <v>0</v>
      </c>
      <c r="I305" s="113">
        <f t="shared" si="6"/>
        <v>0</v>
      </c>
      <c r="J305" s="33">
        <v>0</v>
      </c>
    </row>
    <row r="306" spans="1:10" ht="29.25" customHeight="1">
      <c r="A306" s="28"/>
      <c r="B306" s="28"/>
      <c r="C306" s="28">
        <v>4270</v>
      </c>
      <c r="D306" s="29" t="s">
        <v>20</v>
      </c>
      <c r="E306" s="31">
        <v>300</v>
      </c>
      <c r="F306" s="31"/>
      <c r="G306" s="31"/>
      <c r="H306" s="31">
        <v>0</v>
      </c>
      <c r="I306" s="113">
        <f t="shared" si="6"/>
        <v>0</v>
      </c>
      <c r="J306" s="33">
        <v>0</v>
      </c>
    </row>
    <row r="307" spans="1:10" ht="30" customHeight="1">
      <c r="A307" s="28"/>
      <c r="B307" s="28"/>
      <c r="C307" s="28">
        <v>4280</v>
      </c>
      <c r="D307" s="29" t="s">
        <v>87</v>
      </c>
      <c r="E307" s="31">
        <v>180</v>
      </c>
      <c r="F307" s="31"/>
      <c r="G307" s="31"/>
      <c r="H307" s="31">
        <v>120</v>
      </c>
      <c r="I307" s="113">
        <f t="shared" si="6"/>
        <v>0.6666666666666666</v>
      </c>
      <c r="J307" s="33">
        <v>0</v>
      </c>
    </row>
    <row r="308" spans="1:10" ht="29.25" customHeight="1">
      <c r="A308" s="39"/>
      <c r="B308" s="28"/>
      <c r="C308" s="48" t="s">
        <v>39</v>
      </c>
      <c r="D308" s="29" t="s">
        <v>14</v>
      </c>
      <c r="E308" s="31">
        <v>16018</v>
      </c>
      <c r="F308" s="31"/>
      <c r="G308" s="31"/>
      <c r="H308" s="31">
        <v>4787.06</v>
      </c>
      <c r="I308" s="113">
        <f t="shared" si="6"/>
        <v>0.2988550380821576</v>
      </c>
      <c r="J308" s="33">
        <v>0</v>
      </c>
    </row>
    <row r="309" spans="1:10" ht="29.25" customHeight="1">
      <c r="A309" s="39"/>
      <c r="B309" s="28"/>
      <c r="C309" s="48" t="s">
        <v>56</v>
      </c>
      <c r="D309" s="29" t="s">
        <v>57</v>
      </c>
      <c r="E309" s="31">
        <v>705</v>
      </c>
      <c r="F309" s="31"/>
      <c r="G309" s="31"/>
      <c r="H309" s="31">
        <v>170.04</v>
      </c>
      <c r="I309" s="113">
        <f t="shared" si="6"/>
        <v>0.24119148936170212</v>
      </c>
      <c r="J309" s="33">
        <v>0</v>
      </c>
    </row>
    <row r="310" spans="1:10" ht="45">
      <c r="A310" s="39"/>
      <c r="B310" s="28"/>
      <c r="C310" s="48" t="s">
        <v>60</v>
      </c>
      <c r="D310" s="29" t="s">
        <v>61</v>
      </c>
      <c r="E310" s="31">
        <v>1677</v>
      </c>
      <c r="F310" s="31"/>
      <c r="G310" s="31"/>
      <c r="H310" s="31">
        <v>0</v>
      </c>
      <c r="I310" s="113">
        <f t="shared" si="6"/>
        <v>0</v>
      </c>
      <c r="J310" s="33">
        <v>0</v>
      </c>
    </row>
    <row r="311" spans="1:10" ht="33.75" customHeight="1">
      <c r="A311" s="39"/>
      <c r="B311" s="28"/>
      <c r="C311" s="48" t="s">
        <v>62</v>
      </c>
      <c r="D311" s="29" t="s">
        <v>63</v>
      </c>
      <c r="E311" s="31">
        <v>700</v>
      </c>
      <c r="F311" s="31"/>
      <c r="G311" s="31"/>
      <c r="H311" s="31">
        <v>91.94</v>
      </c>
      <c r="I311" s="113">
        <f t="shared" si="6"/>
        <v>0.13134285714285715</v>
      </c>
      <c r="J311" s="33">
        <v>0</v>
      </c>
    </row>
    <row r="312" spans="1:10" ht="30">
      <c r="A312" s="28"/>
      <c r="B312" s="28"/>
      <c r="C312" s="28">
        <v>4440</v>
      </c>
      <c r="D312" s="29" t="s">
        <v>65</v>
      </c>
      <c r="E312" s="31">
        <v>3009</v>
      </c>
      <c r="F312" s="31"/>
      <c r="G312" s="31"/>
      <c r="H312" s="31">
        <v>2025</v>
      </c>
      <c r="I312" s="113">
        <f t="shared" si="6"/>
        <v>0.6729810568295115</v>
      </c>
      <c r="J312" s="33">
        <v>0</v>
      </c>
    </row>
    <row r="313" spans="1:10" ht="45">
      <c r="A313" s="28"/>
      <c r="B313" s="28"/>
      <c r="C313" s="28">
        <v>4560</v>
      </c>
      <c r="D313" s="29" t="s">
        <v>210</v>
      </c>
      <c r="E313" s="31">
        <v>2100</v>
      </c>
      <c r="F313" s="31"/>
      <c r="G313" s="31"/>
      <c r="H313" s="31">
        <v>1205.28</v>
      </c>
      <c r="I313" s="113">
        <f t="shared" si="6"/>
        <v>0.5739428571428571</v>
      </c>
      <c r="J313" s="33">
        <v>0</v>
      </c>
    </row>
    <row r="314" spans="1:10" ht="30">
      <c r="A314" s="28"/>
      <c r="B314" s="28"/>
      <c r="C314" s="28">
        <v>4700</v>
      </c>
      <c r="D314" s="45" t="s">
        <v>67</v>
      </c>
      <c r="E314" s="31">
        <v>3200</v>
      </c>
      <c r="F314" s="31"/>
      <c r="G314" s="31"/>
      <c r="H314" s="31">
        <v>590</v>
      </c>
      <c r="I314" s="113">
        <f t="shared" si="6"/>
        <v>0.184375</v>
      </c>
      <c r="J314" s="33">
        <v>0</v>
      </c>
    </row>
    <row r="315" spans="1:10" ht="45">
      <c r="A315" s="28"/>
      <c r="B315" s="28"/>
      <c r="C315" s="28">
        <v>4740</v>
      </c>
      <c r="D315" s="45" t="s">
        <v>69</v>
      </c>
      <c r="E315" s="31">
        <v>4000</v>
      </c>
      <c r="F315" s="31"/>
      <c r="G315" s="31"/>
      <c r="H315" s="31">
        <v>0</v>
      </c>
      <c r="I315" s="113">
        <f t="shared" si="6"/>
        <v>0</v>
      </c>
      <c r="J315" s="33">
        <v>0</v>
      </c>
    </row>
    <row r="316" spans="1:10" ht="30">
      <c r="A316" s="28"/>
      <c r="B316" s="28"/>
      <c r="C316" s="28">
        <v>4750</v>
      </c>
      <c r="D316" s="45" t="s">
        <v>71</v>
      </c>
      <c r="E316" s="31">
        <v>10450</v>
      </c>
      <c r="F316" s="31"/>
      <c r="G316" s="31"/>
      <c r="H316" s="31">
        <v>273.28</v>
      </c>
      <c r="I316" s="113">
        <f t="shared" si="6"/>
        <v>0.0261511961722488</v>
      </c>
      <c r="J316" s="33">
        <v>0</v>
      </c>
    </row>
    <row r="317" spans="1:10" ht="63">
      <c r="A317" s="35"/>
      <c r="B317" s="35">
        <v>85213</v>
      </c>
      <c r="C317" s="35"/>
      <c r="D317" s="23" t="s">
        <v>174</v>
      </c>
      <c r="E317" s="25">
        <f>SUM(E318:E318)</f>
        <v>88600</v>
      </c>
      <c r="F317" s="25">
        <f>SUM(F318:F318)</f>
        <v>0</v>
      </c>
      <c r="G317" s="25">
        <f>SUM(G318:G318)</f>
        <v>0</v>
      </c>
      <c r="H317" s="25">
        <f>SUM(H318:H318)</f>
        <v>38007.62</v>
      </c>
      <c r="I317" s="112">
        <f t="shared" si="6"/>
        <v>0.4289799097065463</v>
      </c>
      <c r="J317" s="27">
        <f>SUM(J318:J318)</f>
        <v>0</v>
      </c>
    </row>
    <row r="318" spans="1:10" ht="33.75" customHeight="1">
      <c r="A318" s="28"/>
      <c r="B318" s="28"/>
      <c r="C318" s="28">
        <v>4130</v>
      </c>
      <c r="D318" s="29" t="s">
        <v>175</v>
      </c>
      <c r="E318" s="31">
        <v>88600</v>
      </c>
      <c r="F318" s="31"/>
      <c r="G318" s="31"/>
      <c r="H318" s="31">
        <v>38007.62</v>
      </c>
      <c r="I318" s="113">
        <f t="shared" si="6"/>
        <v>0.4289799097065463</v>
      </c>
      <c r="J318" s="33">
        <v>0</v>
      </c>
    </row>
    <row r="319" spans="1:10" ht="33.75" customHeight="1">
      <c r="A319" s="39"/>
      <c r="B319" s="39">
        <v>85214</v>
      </c>
      <c r="C319" s="39"/>
      <c r="D319" s="40" t="s">
        <v>176</v>
      </c>
      <c r="E319" s="42">
        <f>SUM(E320:E320)</f>
        <v>1378474</v>
      </c>
      <c r="F319" s="42">
        <f>SUM(F320:F320)</f>
        <v>0</v>
      </c>
      <c r="G319" s="42">
        <f>SUM(G320:G320)</f>
        <v>0</v>
      </c>
      <c r="H319" s="42">
        <f>SUM(H320:H320)</f>
        <v>1095128.84</v>
      </c>
      <c r="I319" s="112">
        <f t="shared" si="6"/>
        <v>0.794450123832586</v>
      </c>
      <c r="J319" s="27">
        <f>SUM(J320:J320)</f>
        <v>0</v>
      </c>
    </row>
    <row r="320" spans="1:10" ht="26.25" customHeight="1">
      <c r="A320" s="39"/>
      <c r="B320" s="28"/>
      <c r="C320" s="28">
        <v>3110</v>
      </c>
      <c r="D320" s="29" t="s">
        <v>13</v>
      </c>
      <c r="E320" s="31">
        <v>1378474</v>
      </c>
      <c r="F320" s="31"/>
      <c r="G320" s="31"/>
      <c r="H320" s="31">
        <v>1095128.84</v>
      </c>
      <c r="I320" s="113">
        <f t="shared" si="6"/>
        <v>0.794450123832586</v>
      </c>
      <c r="J320" s="33">
        <v>0</v>
      </c>
    </row>
    <row r="321" spans="1:10" ht="27" customHeight="1">
      <c r="A321" s="35"/>
      <c r="B321" s="35">
        <v>85215</v>
      </c>
      <c r="C321" s="35"/>
      <c r="D321" s="23" t="s">
        <v>177</v>
      </c>
      <c r="E321" s="42">
        <f>SUM(E322:E322)</f>
        <v>722480</v>
      </c>
      <c r="F321" s="25"/>
      <c r="G321" s="25"/>
      <c r="H321" s="42">
        <f>SUM(H322:H322)</f>
        <v>362022.11</v>
      </c>
      <c r="I321" s="112">
        <f t="shared" si="6"/>
        <v>0.5010825351566826</v>
      </c>
      <c r="J321" s="42">
        <f>SUM(J322:J322)</f>
        <v>0</v>
      </c>
    </row>
    <row r="322" spans="1:10" ht="32.25" customHeight="1">
      <c r="A322" s="28"/>
      <c r="B322" s="28"/>
      <c r="C322" s="28">
        <v>3110</v>
      </c>
      <c r="D322" s="29" t="s">
        <v>13</v>
      </c>
      <c r="E322" s="31">
        <v>722480</v>
      </c>
      <c r="F322" s="31"/>
      <c r="G322" s="31"/>
      <c r="H322" s="31">
        <v>362022.11</v>
      </c>
      <c r="I322" s="113">
        <f t="shared" si="6"/>
        <v>0.5010825351566826</v>
      </c>
      <c r="J322" s="33">
        <v>0</v>
      </c>
    </row>
    <row r="323" spans="1:10" ht="33.75" customHeight="1">
      <c r="A323" s="35"/>
      <c r="B323" s="35">
        <v>85216</v>
      </c>
      <c r="C323" s="22"/>
      <c r="D323" s="23" t="s">
        <v>254</v>
      </c>
      <c r="E323" s="25">
        <f>SUM(E324:E325)</f>
        <v>553371</v>
      </c>
      <c r="F323" s="25">
        <f>SUM(F324:F342)</f>
        <v>0</v>
      </c>
      <c r="G323" s="25">
        <f>SUM(G324:G342)</f>
        <v>0</v>
      </c>
      <c r="H323" s="25">
        <f>SUM(H324:H325)</f>
        <v>453863.98</v>
      </c>
      <c r="I323" s="112">
        <f t="shared" si="6"/>
        <v>0.8201802768847662</v>
      </c>
      <c r="J323" s="25">
        <f>SUM(J324:J325)</f>
        <v>0</v>
      </c>
    </row>
    <row r="324" spans="1:10" ht="59.25" customHeight="1">
      <c r="A324" s="35"/>
      <c r="B324" s="35"/>
      <c r="C324" s="28">
        <v>2910</v>
      </c>
      <c r="D324" s="29" t="s">
        <v>199</v>
      </c>
      <c r="E324" s="31">
        <v>5000</v>
      </c>
      <c r="F324" s="31"/>
      <c r="G324" s="31"/>
      <c r="H324" s="31">
        <v>2202</v>
      </c>
      <c r="I324" s="113">
        <f>H324/E324</f>
        <v>0.4404</v>
      </c>
      <c r="J324" s="33">
        <v>0</v>
      </c>
    </row>
    <row r="325" spans="1:10" ht="27.75" customHeight="1">
      <c r="A325" s="35"/>
      <c r="B325" s="35"/>
      <c r="C325" s="28">
        <v>3110</v>
      </c>
      <c r="D325" s="29" t="s">
        <v>13</v>
      </c>
      <c r="E325" s="31">
        <v>548371</v>
      </c>
      <c r="F325" s="31"/>
      <c r="G325" s="31"/>
      <c r="H325" s="31">
        <v>451661.98</v>
      </c>
      <c r="I325" s="113">
        <f>H325/E325</f>
        <v>0.8236430810527908</v>
      </c>
      <c r="J325" s="33">
        <v>0</v>
      </c>
    </row>
    <row r="326" spans="1:10" ht="38.25" customHeight="1">
      <c r="A326" s="35"/>
      <c r="B326" s="35">
        <v>85219</v>
      </c>
      <c r="C326" s="35"/>
      <c r="D326" s="23" t="s">
        <v>178</v>
      </c>
      <c r="E326" s="25">
        <f>SUM(E327:E348)</f>
        <v>946309</v>
      </c>
      <c r="F326" s="25">
        <f>SUM(F327:F344)</f>
        <v>0</v>
      </c>
      <c r="G326" s="25">
        <f>F326/E326</f>
        <v>0</v>
      </c>
      <c r="H326" s="25">
        <f>SUM(H327:H348)</f>
        <v>497067.72</v>
      </c>
      <c r="I326" s="112">
        <f t="shared" si="6"/>
        <v>0.5252699910917047</v>
      </c>
      <c r="J326" s="25">
        <f>SUM(J327:J348)</f>
        <v>0</v>
      </c>
    </row>
    <row r="327" spans="1:10" ht="30">
      <c r="A327" s="28"/>
      <c r="B327" s="62"/>
      <c r="C327" s="62">
        <v>3020</v>
      </c>
      <c r="D327" s="29" t="s">
        <v>48</v>
      </c>
      <c r="E327" s="31">
        <v>1000</v>
      </c>
      <c r="F327" s="31"/>
      <c r="G327" s="31"/>
      <c r="H327" s="31">
        <v>288.88</v>
      </c>
      <c r="I327" s="113">
        <f t="shared" si="6"/>
        <v>0.28887999999999997</v>
      </c>
      <c r="J327" s="33">
        <v>0</v>
      </c>
    </row>
    <row r="328" spans="1:10" ht="26.25" customHeight="1">
      <c r="A328" s="28"/>
      <c r="B328" s="62"/>
      <c r="C328" s="63" t="s">
        <v>146</v>
      </c>
      <c r="D328" s="29" t="s">
        <v>49</v>
      </c>
      <c r="E328" s="31">
        <v>633453</v>
      </c>
      <c r="F328" s="31"/>
      <c r="G328" s="31"/>
      <c r="H328" s="31">
        <v>305945.54</v>
      </c>
      <c r="I328" s="113">
        <f t="shared" si="6"/>
        <v>0.4829806473408445</v>
      </c>
      <c r="J328" s="33">
        <v>0</v>
      </c>
    </row>
    <row r="329" spans="1:10" ht="26.25" customHeight="1">
      <c r="A329" s="62"/>
      <c r="B329" s="62"/>
      <c r="C329" s="63" t="s">
        <v>147</v>
      </c>
      <c r="D329" s="29" t="s">
        <v>50</v>
      </c>
      <c r="E329" s="31">
        <v>42746</v>
      </c>
      <c r="F329" s="31"/>
      <c r="G329" s="31"/>
      <c r="H329" s="31">
        <v>42745.96</v>
      </c>
      <c r="I329" s="113">
        <f t="shared" si="6"/>
        <v>0.9999990642399289</v>
      </c>
      <c r="J329" s="33">
        <v>0</v>
      </c>
    </row>
    <row r="330" spans="1:10" ht="22.5" customHeight="1">
      <c r="A330" s="62"/>
      <c r="B330" s="62"/>
      <c r="C330" s="63" t="s">
        <v>148</v>
      </c>
      <c r="D330" s="29" t="s">
        <v>51</v>
      </c>
      <c r="E330" s="31">
        <v>97941</v>
      </c>
      <c r="F330" s="31"/>
      <c r="G330" s="31"/>
      <c r="H330" s="31">
        <v>54768.11</v>
      </c>
      <c r="I330" s="113">
        <f t="shared" si="6"/>
        <v>0.5591949234743366</v>
      </c>
      <c r="J330" s="33">
        <v>0</v>
      </c>
    </row>
    <row r="331" spans="1:10" ht="24.75" customHeight="1">
      <c r="A331" s="62"/>
      <c r="B331" s="62"/>
      <c r="C331" s="63" t="s">
        <v>149</v>
      </c>
      <c r="D331" s="29" t="s">
        <v>52</v>
      </c>
      <c r="E331" s="31">
        <v>15542</v>
      </c>
      <c r="F331" s="31"/>
      <c r="G331" s="31"/>
      <c r="H331" s="31">
        <v>7104.3</v>
      </c>
      <c r="I331" s="113">
        <f t="shared" si="6"/>
        <v>0.45710333290438815</v>
      </c>
      <c r="J331" s="33">
        <v>0</v>
      </c>
    </row>
    <row r="332" spans="1:10" ht="30">
      <c r="A332" s="62"/>
      <c r="B332" s="62"/>
      <c r="C332" s="63" t="s">
        <v>179</v>
      </c>
      <c r="D332" s="45" t="s">
        <v>78</v>
      </c>
      <c r="E332" s="31">
        <v>17340</v>
      </c>
      <c r="F332" s="31"/>
      <c r="G332" s="31"/>
      <c r="H332" s="31">
        <v>7983.84</v>
      </c>
      <c r="I332" s="113">
        <f t="shared" si="6"/>
        <v>0.46042906574394465</v>
      </c>
      <c r="J332" s="33">
        <v>0</v>
      </c>
    </row>
    <row r="333" spans="1:10" ht="31.5" customHeight="1">
      <c r="A333" s="62"/>
      <c r="B333" s="62"/>
      <c r="C333" s="63" t="s">
        <v>38</v>
      </c>
      <c r="D333" s="45" t="s">
        <v>18</v>
      </c>
      <c r="E333" s="31">
        <v>3475</v>
      </c>
      <c r="F333" s="31"/>
      <c r="G333" s="31"/>
      <c r="H333" s="31">
        <v>0</v>
      </c>
      <c r="I333" s="113">
        <f t="shared" si="6"/>
        <v>0</v>
      </c>
      <c r="J333" s="33">
        <v>0</v>
      </c>
    </row>
    <row r="334" spans="1:10" ht="27" customHeight="1">
      <c r="A334" s="62"/>
      <c r="B334" s="62"/>
      <c r="C334" s="62">
        <v>4210</v>
      </c>
      <c r="D334" s="29" t="s">
        <v>19</v>
      </c>
      <c r="E334" s="31">
        <v>20606</v>
      </c>
      <c r="F334" s="31"/>
      <c r="G334" s="31"/>
      <c r="H334" s="31">
        <v>10840.69</v>
      </c>
      <c r="I334" s="113">
        <f t="shared" si="6"/>
        <v>0.5260938561584005</v>
      </c>
      <c r="J334" s="33">
        <v>0</v>
      </c>
    </row>
    <row r="335" spans="1:10" ht="28.5" customHeight="1">
      <c r="A335" s="62"/>
      <c r="B335" s="62"/>
      <c r="C335" s="62">
        <v>4260</v>
      </c>
      <c r="D335" s="29" t="s">
        <v>53</v>
      </c>
      <c r="E335" s="31">
        <v>47300</v>
      </c>
      <c r="F335" s="31"/>
      <c r="G335" s="31"/>
      <c r="H335" s="31">
        <v>27130.53</v>
      </c>
      <c r="I335" s="113">
        <f t="shared" si="6"/>
        <v>0.5735841437632135</v>
      </c>
      <c r="J335" s="33">
        <v>0</v>
      </c>
    </row>
    <row r="336" spans="1:10" ht="28.5" customHeight="1">
      <c r="A336" s="62"/>
      <c r="B336" s="62"/>
      <c r="C336" s="62">
        <v>4270</v>
      </c>
      <c r="D336" s="29" t="s">
        <v>20</v>
      </c>
      <c r="E336" s="31">
        <v>420</v>
      </c>
      <c r="F336" s="31"/>
      <c r="G336" s="31"/>
      <c r="H336" s="31">
        <v>158.6</v>
      </c>
      <c r="I336" s="113">
        <f t="shared" si="6"/>
        <v>0.37761904761904763</v>
      </c>
      <c r="J336" s="33">
        <v>0</v>
      </c>
    </row>
    <row r="337" spans="1:10" ht="33" customHeight="1">
      <c r="A337" s="62"/>
      <c r="B337" s="62"/>
      <c r="C337" s="62">
        <v>4280</v>
      </c>
      <c r="D337" s="29" t="s">
        <v>54</v>
      </c>
      <c r="E337" s="31">
        <v>360</v>
      </c>
      <c r="F337" s="31"/>
      <c r="G337" s="31"/>
      <c r="H337" s="31">
        <v>360</v>
      </c>
      <c r="I337" s="113">
        <f t="shared" si="6"/>
        <v>1</v>
      </c>
      <c r="J337" s="33">
        <v>0</v>
      </c>
    </row>
    <row r="338" spans="1:10" ht="32.25" customHeight="1">
      <c r="A338" s="62"/>
      <c r="B338" s="62"/>
      <c r="C338" s="62">
        <v>4300</v>
      </c>
      <c r="D338" s="29" t="s">
        <v>14</v>
      </c>
      <c r="E338" s="31">
        <v>15900</v>
      </c>
      <c r="F338" s="31"/>
      <c r="G338" s="31"/>
      <c r="H338" s="31">
        <v>7461.43</v>
      </c>
      <c r="I338" s="113">
        <f t="shared" si="6"/>
        <v>0.46927232704402516</v>
      </c>
      <c r="J338" s="33">
        <v>0</v>
      </c>
    </row>
    <row r="339" spans="1:10" ht="28.5" customHeight="1">
      <c r="A339" s="62"/>
      <c r="B339" s="62"/>
      <c r="C339" s="62">
        <v>4350</v>
      </c>
      <c r="D339" s="29" t="s">
        <v>57</v>
      </c>
      <c r="E339" s="31">
        <v>1680</v>
      </c>
      <c r="F339" s="31"/>
      <c r="G339" s="31"/>
      <c r="H339" s="31">
        <v>698.06</v>
      </c>
      <c r="I339" s="113">
        <f t="shared" si="6"/>
        <v>0.41551190476190475</v>
      </c>
      <c r="J339" s="33">
        <v>0</v>
      </c>
    </row>
    <row r="340" spans="1:10" ht="45">
      <c r="A340" s="62"/>
      <c r="B340" s="62"/>
      <c r="C340" s="62">
        <v>4360</v>
      </c>
      <c r="D340" s="29" t="s">
        <v>180</v>
      </c>
      <c r="E340" s="31">
        <v>2050</v>
      </c>
      <c r="F340" s="31"/>
      <c r="G340" s="31"/>
      <c r="H340" s="31">
        <v>642.98</v>
      </c>
      <c r="I340" s="113">
        <f t="shared" si="6"/>
        <v>0.31364878048780487</v>
      </c>
      <c r="J340" s="33">
        <v>0</v>
      </c>
    </row>
    <row r="341" spans="1:10" ht="45">
      <c r="A341" s="62"/>
      <c r="B341" s="62"/>
      <c r="C341" s="62">
        <v>4370</v>
      </c>
      <c r="D341" s="29" t="s">
        <v>61</v>
      </c>
      <c r="E341" s="31">
        <v>5250</v>
      </c>
      <c r="F341" s="31"/>
      <c r="G341" s="31"/>
      <c r="H341" s="31">
        <v>2195.56</v>
      </c>
      <c r="I341" s="113">
        <f t="shared" si="6"/>
        <v>0.4182019047619048</v>
      </c>
      <c r="J341" s="33">
        <v>0</v>
      </c>
    </row>
    <row r="342" spans="1:10" ht="35.25" customHeight="1">
      <c r="A342" s="62"/>
      <c r="B342" s="62"/>
      <c r="C342" s="62">
        <v>4410</v>
      </c>
      <c r="D342" s="29" t="s">
        <v>63</v>
      </c>
      <c r="E342" s="31">
        <v>525</v>
      </c>
      <c r="F342" s="31"/>
      <c r="G342" s="31"/>
      <c r="H342" s="31">
        <v>352.46</v>
      </c>
      <c r="I342" s="113">
        <f t="shared" si="6"/>
        <v>0.6713523809523809</v>
      </c>
      <c r="J342" s="33">
        <v>0</v>
      </c>
    </row>
    <row r="343" spans="1:10" ht="33" customHeight="1">
      <c r="A343" s="62"/>
      <c r="B343" s="62"/>
      <c r="C343" s="62">
        <v>4430</v>
      </c>
      <c r="D343" s="29" t="s">
        <v>25</v>
      </c>
      <c r="E343" s="31">
        <v>415</v>
      </c>
      <c r="F343" s="31"/>
      <c r="G343" s="31"/>
      <c r="H343" s="31">
        <v>207.28</v>
      </c>
      <c r="I343" s="113">
        <f t="shared" si="6"/>
        <v>0.4994698795180723</v>
      </c>
      <c r="J343" s="33">
        <v>0</v>
      </c>
    </row>
    <row r="344" spans="1:10" ht="30">
      <c r="A344" s="62"/>
      <c r="B344" s="62"/>
      <c r="C344" s="62">
        <v>4440</v>
      </c>
      <c r="D344" s="29" t="s">
        <v>65</v>
      </c>
      <c r="E344" s="31">
        <v>24000</v>
      </c>
      <c r="F344" s="31"/>
      <c r="G344" s="31"/>
      <c r="H344" s="31">
        <v>18000</v>
      </c>
      <c r="I344" s="113">
        <f t="shared" si="6"/>
        <v>0.75</v>
      </c>
      <c r="J344" s="33">
        <v>0</v>
      </c>
    </row>
    <row r="345" spans="1:10" ht="28.5" customHeight="1">
      <c r="A345" s="62"/>
      <c r="B345" s="62"/>
      <c r="C345" s="62">
        <v>4520</v>
      </c>
      <c r="D345" s="29" t="s">
        <v>218</v>
      </c>
      <c r="E345" s="31">
        <v>11</v>
      </c>
      <c r="F345" s="31"/>
      <c r="G345" s="31"/>
      <c r="H345" s="31">
        <v>10.37</v>
      </c>
      <c r="I345" s="113">
        <f t="shared" si="6"/>
        <v>0.9427272727272726</v>
      </c>
      <c r="J345" s="33">
        <v>0</v>
      </c>
    </row>
    <row r="346" spans="1:10" ht="30">
      <c r="A346" s="62"/>
      <c r="B346" s="62"/>
      <c r="C346" s="62">
        <v>4700</v>
      </c>
      <c r="D346" s="45" t="s">
        <v>67</v>
      </c>
      <c r="E346" s="31">
        <v>2845</v>
      </c>
      <c r="F346" s="31"/>
      <c r="G346" s="31"/>
      <c r="H346" s="31">
        <v>1794</v>
      </c>
      <c r="I346" s="113">
        <f t="shared" si="6"/>
        <v>0.6305799648506151</v>
      </c>
      <c r="J346" s="33">
        <v>0</v>
      </c>
    </row>
    <row r="347" spans="1:10" ht="45">
      <c r="A347" s="62"/>
      <c r="B347" s="62"/>
      <c r="C347" s="62">
        <v>4740</v>
      </c>
      <c r="D347" s="45" t="s">
        <v>69</v>
      </c>
      <c r="E347" s="31">
        <v>2100</v>
      </c>
      <c r="F347" s="31"/>
      <c r="G347" s="31"/>
      <c r="H347" s="31">
        <v>0</v>
      </c>
      <c r="I347" s="113">
        <f t="shared" si="6"/>
        <v>0</v>
      </c>
      <c r="J347" s="33">
        <v>0</v>
      </c>
    </row>
    <row r="348" spans="1:10" ht="30">
      <c r="A348" s="62"/>
      <c r="B348" s="62"/>
      <c r="C348" s="62">
        <v>4750</v>
      </c>
      <c r="D348" s="45" t="s">
        <v>71</v>
      </c>
      <c r="E348" s="31">
        <v>11350</v>
      </c>
      <c r="F348" s="31"/>
      <c r="G348" s="31"/>
      <c r="H348" s="31">
        <v>8379.13</v>
      </c>
      <c r="I348" s="113">
        <f t="shared" si="6"/>
        <v>0.7382493392070484</v>
      </c>
      <c r="J348" s="33">
        <v>0</v>
      </c>
    </row>
    <row r="349" spans="1:10" ht="39" customHeight="1">
      <c r="A349" s="64"/>
      <c r="B349" s="64">
        <v>85228</v>
      </c>
      <c r="C349" s="64"/>
      <c r="D349" s="23" t="s">
        <v>227</v>
      </c>
      <c r="E349" s="25">
        <f>SUM(E350:E358)</f>
        <v>772553</v>
      </c>
      <c r="F349" s="25">
        <f>SUM(F350:F358)</f>
        <v>0</v>
      </c>
      <c r="G349" s="25">
        <f>SUM(G350:G358)</f>
        <v>0</v>
      </c>
      <c r="H349" s="25">
        <f>SUM(H350:H358)</f>
        <v>355535.13999999996</v>
      </c>
      <c r="I349" s="112">
        <f t="shared" si="6"/>
        <v>0.46020808928319473</v>
      </c>
      <c r="J349" s="25">
        <f>SUM(J350:J358)</f>
        <v>0</v>
      </c>
    </row>
    <row r="350" spans="1:10" ht="33" customHeight="1">
      <c r="A350" s="64"/>
      <c r="B350" s="64"/>
      <c r="C350" s="63" t="s">
        <v>145</v>
      </c>
      <c r="D350" s="29" t="s">
        <v>48</v>
      </c>
      <c r="E350" s="31">
        <v>7916</v>
      </c>
      <c r="F350" s="31"/>
      <c r="G350" s="31"/>
      <c r="H350" s="31">
        <v>2769.41</v>
      </c>
      <c r="I350" s="113">
        <f t="shared" si="6"/>
        <v>0.3498496715512885</v>
      </c>
      <c r="J350" s="33">
        <v>0</v>
      </c>
    </row>
    <row r="351" spans="1:10" ht="28.5" customHeight="1">
      <c r="A351" s="62"/>
      <c r="B351" s="62"/>
      <c r="C351" s="62">
        <v>4010</v>
      </c>
      <c r="D351" s="29" t="s">
        <v>49</v>
      </c>
      <c r="E351" s="31">
        <v>544500</v>
      </c>
      <c r="F351" s="31"/>
      <c r="G351" s="31"/>
      <c r="H351" s="31">
        <v>235709.26</v>
      </c>
      <c r="I351" s="113">
        <f t="shared" si="6"/>
        <v>0.43289120293847566</v>
      </c>
      <c r="J351" s="33">
        <v>0</v>
      </c>
    </row>
    <row r="352" spans="1:10" ht="28.5" customHeight="1">
      <c r="A352" s="62"/>
      <c r="B352" s="62"/>
      <c r="C352" s="62">
        <v>4040</v>
      </c>
      <c r="D352" s="29" t="s">
        <v>50</v>
      </c>
      <c r="E352" s="31">
        <v>43392</v>
      </c>
      <c r="F352" s="31"/>
      <c r="G352" s="31"/>
      <c r="H352" s="31">
        <v>43391.01</v>
      </c>
      <c r="I352" s="113">
        <f aca="true" t="shared" si="7" ref="I352:I404">H352/E352</f>
        <v>0.9999771847345134</v>
      </c>
      <c r="J352" s="33">
        <v>0</v>
      </c>
    </row>
    <row r="353" spans="1:10" ht="31.5" customHeight="1">
      <c r="A353" s="62"/>
      <c r="B353" s="62"/>
      <c r="C353" s="62">
        <v>4110</v>
      </c>
      <c r="D353" s="29" t="s">
        <v>51</v>
      </c>
      <c r="E353" s="31">
        <v>108800</v>
      </c>
      <c r="F353" s="31"/>
      <c r="G353" s="31"/>
      <c r="H353" s="31">
        <v>40955.56</v>
      </c>
      <c r="I353" s="113">
        <f t="shared" si="7"/>
        <v>0.3764297794117647</v>
      </c>
      <c r="J353" s="33">
        <v>0</v>
      </c>
    </row>
    <row r="354" spans="1:10" ht="30" customHeight="1">
      <c r="A354" s="62"/>
      <c r="B354" s="62"/>
      <c r="C354" s="62">
        <v>4120</v>
      </c>
      <c r="D354" s="29" t="s">
        <v>52</v>
      </c>
      <c r="E354" s="31">
        <v>17200</v>
      </c>
      <c r="F354" s="31"/>
      <c r="G354" s="31"/>
      <c r="H354" s="31">
        <v>5030.93</v>
      </c>
      <c r="I354" s="113">
        <f t="shared" si="7"/>
        <v>0.29249593023255815</v>
      </c>
      <c r="J354" s="58">
        <v>0</v>
      </c>
    </row>
    <row r="355" spans="1:10" ht="30">
      <c r="A355" s="62"/>
      <c r="B355" s="62"/>
      <c r="C355" s="62">
        <v>4140</v>
      </c>
      <c r="D355" s="29" t="s">
        <v>78</v>
      </c>
      <c r="E355" s="31">
        <v>29770</v>
      </c>
      <c r="F355" s="31"/>
      <c r="G355" s="31"/>
      <c r="H355" s="31">
        <v>14068.97</v>
      </c>
      <c r="I355" s="113">
        <f t="shared" si="7"/>
        <v>0.4725888478333893</v>
      </c>
      <c r="J355" s="58">
        <v>0</v>
      </c>
    </row>
    <row r="356" spans="1:10" ht="29.25" customHeight="1">
      <c r="A356" s="62"/>
      <c r="B356" s="62"/>
      <c r="C356" s="62">
        <v>4210</v>
      </c>
      <c r="D356" s="29" t="s">
        <v>272</v>
      </c>
      <c r="E356" s="31">
        <v>525</v>
      </c>
      <c r="F356" s="31"/>
      <c r="G356" s="31"/>
      <c r="H356" s="31">
        <v>0</v>
      </c>
      <c r="I356" s="113">
        <f t="shared" si="7"/>
        <v>0</v>
      </c>
      <c r="J356" s="58">
        <v>0</v>
      </c>
    </row>
    <row r="357" spans="1:10" ht="28.5" customHeight="1">
      <c r="A357" s="62"/>
      <c r="B357" s="62"/>
      <c r="C357" s="62">
        <v>4280</v>
      </c>
      <c r="D357" s="29" t="s">
        <v>54</v>
      </c>
      <c r="E357" s="31">
        <v>2450</v>
      </c>
      <c r="F357" s="31"/>
      <c r="G357" s="31"/>
      <c r="H357" s="31">
        <v>110</v>
      </c>
      <c r="I357" s="113">
        <f t="shared" si="7"/>
        <v>0.044897959183673466</v>
      </c>
      <c r="J357" s="58">
        <v>0</v>
      </c>
    </row>
    <row r="358" spans="1:10" ht="30">
      <c r="A358" s="62"/>
      <c r="B358" s="62"/>
      <c r="C358" s="62">
        <v>4440</v>
      </c>
      <c r="D358" s="29" t="s">
        <v>65</v>
      </c>
      <c r="E358" s="31">
        <v>18000</v>
      </c>
      <c r="F358" s="31"/>
      <c r="G358" s="31"/>
      <c r="H358" s="31">
        <v>13500</v>
      </c>
      <c r="I358" s="113">
        <f t="shared" si="7"/>
        <v>0.75</v>
      </c>
      <c r="J358" s="58">
        <v>0</v>
      </c>
    </row>
    <row r="359" spans="1:10" ht="33" customHeight="1">
      <c r="A359" s="64"/>
      <c r="B359" s="64">
        <v>85295</v>
      </c>
      <c r="C359" s="64"/>
      <c r="D359" s="23" t="s">
        <v>11</v>
      </c>
      <c r="E359" s="25">
        <f>SUM(E360:E373)</f>
        <v>637101</v>
      </c>
      <c r="F359" s="25">
        <f>SUM(F360:F373)</f>
        <v>0</v>
      </c>
      <c r="G359" s="25">
        <f>F359/E359</f>
        <v>0</v>
      </c>
      <c r="H359" s="25">
        <f>SUM(H360:H373)</f>
        <v>295076.7899999999</v>
      </c>
      <c r="I359" s="112">
        <f t="shared" si="7"/>
        <v>0.46315543375383167</v>
      </c>
      <c r="J359" s="59">
        <f>SUM(J360:J373)</f>
        <v>0</v>
      </c>
    </row>
    <row r="360" spans="1:10" ht="30">
      <c r="A360" s="62"/>
      <c r="B360" s="62"/>
      <c r="C360" s="63" t="s">
        <v>145</v>
      </c>
      <c r="D360" s="29" t="s">
        <v>48</v>
      </c>
      <c r="E360" s="31">
        <v>236</v>
      </c>
      <c r="F360" s="31"/>
      <c r="G360" s="31"/>
      <c r="H360" s="31">
        <v>158.84</v>
      </c>
      <c r="I360" s="113">
        <f t="shared" si="7"/>
        <v>0.6730508474576271</v>
      </c>
      <c r="J360" s="58">
        <v>0</v>
      </c>
    </row>
    <row r="361" spans="1:10" ht="29.25" customHeight="1">
      <c r="A361" s="62"/>
      <c r="B361" s="62"/>
      <c r="C361" s="62">
        <v>3110</v>
      </c>
      <c r="D361" s="29" t="s">
        <v>13</v>
      </c>
      <c r="E361" s="31">
        <v>406203</v>
      </c>
      <c r="F361" s="31"/>
      <c r="G361" s="31"/>
      <c r="H361" s="31">
        <v>190076.93</v>
      </c>
      <c r="I361" s="113">
        <f t="shared" si="7"/>
        <v>0.46793581041991317</v>
      </c>
      <c r="J361" s="58">
        <v>0</v>
      </c>
    </row>
    <row r="362" spans="1:10" ht="32.25" customHeight="1">
      <c r="A362" s="62"/>
      <c r="B362" s="62"/>
      <c r="C362" s="62">
        <v>3119</v>
      </c>
      <c r="D362" s="29" t="s">
        <v>13</v>
      </c>
      <c r="E362" s="31">
        <v>29185</v>
      </c>
      <c r="F362" s="31"/>
      <c r="G362" s="31"/>
      <c r="H362" s="31">
        <v>0</v>
      </c>
      <c r="I362" s="113">
        <f t="shared" si="7"/>
        <v>0</v>
      </c>
      <c r="J362" s="58">
        <v>0</v>
      </c>
    </row>
    <row r="363" spans="1:10" ht="33.75" customHeight="1">
      <c r="A363" s="62"/>
      <c r="B363" s="62"/>
      <c r="C363" s="62">
        <v>4010</v>
      </c>
      <c r="D363" s="29" t="s">
        <v>49</v>
      </c>
      <c r="E363" s="31">
        <v>61573</v>
      </c>
      <c r="F363" s="31"/>
      <c r="G363" s="31"/>
      <c r="H363" s="31">
        <v>32664.28</v>
      </c>
      <c r="I363" s="113">
        <f t="shared" si="7"/>
        <v>0.5304968086661361</v>
      </c>
      <c r="J363" s="58">
        <v>0</v>
      </c>
    </row>
    <row r="364" spans="1:10" ht="29.25" customHeight="1">
      <c r="A364" s="62"/>
      <c r="B364" s="62"/>
      <c r="C364" s="62">
        <v>4040</v>
      </c>
      <c r="D364" s="29" t="s">
        <v>50</v>
      </c>
      <c r="E364" s="31">
        <v>4509</v>
      </c>
      <c r="F364" s="31"/>
      <c r="G364" s="31"/>
      <c r="H364" s="31">
        <v>4508.4</v>
      </c>
      <c r="I364" s="113">
        <f t="shared" si="7"/>
        <v>0.9998669328010644</v>
      </c>
      <c r="J364" s="33">
        <v>0</v>
      </c>
    </row>
    <row r="365" spans="1:10" ht="28.5" customHeight="1">
      <c r="A365" s="62"/>
      <c r="B365" s="62"/>
      <c r="C365" s="62">
        <v>4110</v>
      </c>
      <c r="D365" s="29" t="s">
        <v>51</v>
      </c>
      <c r="E365" s="31">
        <v>10140</v>
      </c>
      <c r="F365" s="31"/>
      <c r="G365" s="31"/>
      <c r="H365" s="31">
        <v>4326.87</v>
      </c>
      <c r="I365" s="113">
        <f t="shared" si="7"/>
        <v>0.4267130177514793</v>
      </c>
      <c r="J365" s="58">
        <v>0</v>
      </c>
    </row>
    <row r="366" spans="1:10" ht="29.25" customHeight="1">
      <c r="A366" s="62"/>
      <c r="B366" s="62"/>
      <c r="C366" s="62">
        <v>4120</v>
      </c>
      <c r="D366" s="29" t="s">
        <v>52</v>
      </c>
      <c r="E366" s="31">
        <v>1620</v>
      </c>
      <c r="F366" s="31"/>
      <c r="G366" s="31"/>
      <c r="H366" s="31">
        <v>790.48</v>
      </c>
      <c r="I366" s="113">
        <f t="shared" si="7"/>
        <v>0.4879506172839506</v>
      </c>
      <c r="J366" s="58">
        <v>0</v>
      </c>
    </row>
    <row r="367" spans="1:10" ht="30">
      <c r="A367" s="62"/>
      <c r="B367" s="62"/>
      <c r="C367" s="62">
        <v>4140</v>
      </c>
      <c r="D367" s="29" t="s">
        <v>78</v>
      </c>
      <c r="E367" s="31">
        <v>1800</v>
      </c>
      <c r="F367" s="31"/>
      <c r="G367" s="31"/>
      <c r="H367" s="31">
        <v>930.34</v>
      </c>
      <c r="I367" s="113">
        <f t="shared" si="7"/>
        <v>0.5168555555555556</v>
      </c>
      <c r="J367" s="58">
        <v>0</v>
      </c>
    </row>
    <row r="368" spans="1:10" ht="30" customHeight="1">
      <c r="A368" s="62"/>
      <c r="B368" s="62"/>
      <c r="C368" s="28">
        <v>4210</v>
      </c>
      <c r="D368" s="29" t="s">
        <v>19</v>
      </c>
      <c r="E368" s="31">
        <v>4400</v>
      </c>
      <c r="F368" s="31"/>
      <c r="G368" s="31"/>
      <c r="H368" s="31">
        <v>2437.49</v>
      </c>
      <c r="I368" s="113">
        <f t="shared" si="7"/>
        <v>0.553975</v>
      </c>
      <c r="J368" s="58">
        <v>0</v>
      </c>
    </row>
    <row r="369" spans="1:10" ht="29.25" customHeight="1">
      <c r="A369" s="62"/>
      <c r="B369" s="62"/>
      <c r="C369" s="28">
        <v>4220</v>
      </c>
      <c r="D369" s="29" t="s">
        <v>166</v>
      </c>
      <c r="E369" s="31">
        <v>106560</v>
      </c>
      <c r="F369" s="31"/>
      <c r="G369" s="31"/>
      <c r="H369" s="31">
        <v>54152.83</v>
      </c>
      <c r="I369" s="113">
        <f t="shared" si="7"/>
        <v>0.5081909722222222</v>
      </c>
      <c r="J369" s="58">
        <v>0</v>
      </c>
    </row>
    <row r="370" spans="1:10" ht="30" customHeight="1">
      <c r="A370" s="62"/>
      <c r="B370" s="62"/>
      <c r="C370" s="28">
        <v>4260</v>
      </c>
      <c r="D370" s="29" t="s">
        <v>53</v>
      </c>
      <c r="E370" s="31">
        <v>3300</v>
      </c>
      <c r="F370" s="31"/>
      <c r="G370" s="31"/>
      <c r="H370" s="31">
        <v>1830.23</v>
      </c>
      <c r="I370" s="113">
        <f t="shared" si="7"/>
        <v>0.5546151515151515</v>
      </c>
      <c r="J370" s="58">
        <v>0</v>
      </c>
    </row>
    <row r="371" spans="1:10" ht="30" customHeight="1">
      <c r="A371" s="62"/>
      <c r="B371" s="62"/>
      <c r="C371" s="28">
        <v>4280</v>
      </c>
      <c r="D371" s="45" t="s">
        <v>54</v>
      </c>
      <c r="E371" s="31">
        <v>120</v>
      </c>
      <c r="F371" s="31"/>
      <c r="G371" s="31"/>
      <c r="H371" s="31">
        <v>60</v>
      </c>
      <c r="I371" s="113">
        <f t="shared" si="7"/>
        <v>0.5</v>
      </c>
      <c r="J371" s="58">
        <v>0</v>
      </c>
    </row>
    <row r="372" spans="1:10" ht="30" customHeight="1">
      <c r="A372" s="62"/>
      <c r="B372" s="62"/>
      <c r="C372" s="28">
        <v>4300</v>
      </c>
      <c r="D372" s="29" t="s">
        <v>14</v>
      </c>
      <c r="E372" s="31">
        <v>4575</v>
      </c>
      <c r="F372" s="31"/>
      <c r="G372" s="31"/>
      <c r="H372" s="31">
        <v>980.1</v>
      </c>
      <c r="I372" s="113">
        <f t="shared" si="7"/>
        <v>0.21422950819672132</v>
      </c>
      <c r="J372" s="58">
        <v>0</v>
      </c>
    </row>
    <row r="373" spans="1:10" ht="30">
      <c r="A373" s="62"/>
      <c r="B373" s="62"/>
      <c r="C373" s="28">
        <v>4440</v>
      </c>
      <c r="D373" s="29" t="s">
        <v>65</v>
      </c>
      <c r="E373" s="31">
        <v>2880</v>
      </c>
      <c r="F373" s="31"/>
      <c r="G373" s="31"/>
      <c r="H373" s="31">
        <v>2160</v>
      </c>
      <c r="I373" s="113">
        <f t="shared" si="7"/>
        <v>0.75</v>
      </c>
      <c r="J373" s="58">
        <v>0</v>
      </c>
    </row>
    <row r="374" spans="1:10" ht="42" customHeight="1">
      <c r="A374" s="102">
        <v>853</v>
      </c>
      <c r="B374" s="102"/>
      <c r="C374" s="103"/>
      <c r="D374" s="104" t="s">
        <v>198</v>
      </c>
      <c r="E374" s="105">
        <f>SUM(E375)</f>
        <v>1410358</v>
      </c>
      <c r="F374" s="105">
        <f>SUM(F375)</f>
        <v>0</v>
      </c>
      <c r="G374" s="105">
        <f>SUM(G375)</f>
        <v>0</v>
      </c>
      <c r="H374" s="105">
        <f>SUM(H375)</f>
        <v>515595.13</v>
      </c>
      <c r="I374" s="90">
        <f t="shared" si="7"/>
        <v>0.36557748458192885</v>
      </c>
      <c r="J374" s="106">
        <f>SUM(J375)</f>
        <v>0</v>
      </c>
    </row>
    <row r="375" spans="1:10" ht="30" customHeight="1">
      <c r="A375" s="64"/>
      <c r="B375" s="64">
        <v>85395</v>
      </c>
      <c r="C375" s="35"/>
      <c r="D375" s="23" t="s">
        <v>11</v>
      </c>
      <c r="E375" s="25">
        <f>SUM(E376:E401)</f>
        <v>1410358</v>
      </c>
      <c r="F375" s="25">
        <f>SUM(F376:F395)</f>
        <v>0</v>
      </c>
      <c r="G375" s="25">
        <f>SUM(G376:G395)</f>
        <v>0</v>
      </c>
      <c r="H375" s="25">
        <f>SUM(H376:H401)</f>
        <v>515595.13</v>
      </c>
      <c r="I375" s="112">
        <f t="shared" si="7"/>
        <v>0.36557748458192885</v>
      </c>
      <c r="J375" s="59">
        <f>SUM(J376:J401)</f>
        <v>0</v>
      </c>
    </row>
    <row r="376" spans="1:10" ht="30.75" customHeight="1">
      <c r="A376" s="62"/>
      <c r="B376" s="62"/>
      <c r="C376" s="28">
        <v>4017</v>
      </c>
      <c r="D376" s="29" t="s">
        <v>49</v>
      </c>
      <c r="E376" s="31">
        <v>59308</v>
      </c>
      <c r="F376" s="31"/>
      <c r="G376" s="31"/>
      <c r="H376" s="31">
        <v>29105.25</v>
      </c>
      <c r="I376" s="113">
        <f t="shared" si="7"/>
        <v>0.4907474539691104</v>
      </c>
      <c r="J376" s="58">
        <v>0</v>
      </c>
    </row>
    <row r="377" spans="1:10" ht="29.25" customHeight="1">
      <c r="A377" s="62"/>
      <c r="B377" s="62"/>
      <c r="C377" s="28">
        <v>4019</v>
      </c>
      <c r="D377" s="29" t="s">
        <v>49</v>
      </c>
      <c r="E377" s="31">
        <v>3140</v>
      </c>
      <c r="F377" s="31"/>
      <c r="G377" s="31"/>
      <c r="H377" s="31">
        <v>1540.85</v>
      </c>
      <c r="I377" s="113">
        <f t="shared" si="7"/>
        <v>0.4907165605095541</v>
      </c>
      <c r="J377" s="58">
        <v>0</v>
      </c>
    </row>
    <row r="378" spans="1:10" ht="33" customHeight="1">
      <c r="A378" s="62"/>
      <c r="B378" s="62"/>
      <c r="C378" s="28">
        <v>4047</v>
      </c>
      <c r="D378" s="29" t="s">
        <v>50</v>
      </c>
      <c r="E378" s="31">
        <v>2420</v>
      </c>
      <c r="F378" s="31"/>
      <c r="G378" s="31"/>
      <c r="H378" s="31">
        <v>2055.73</v>
      </c>
      <c r="I378" s="113">
        <f t="shared" si="7"/>
        <v>0.8494752066115703</v>
      </c>
      <c r="J378" s="58">
        <v>0</v>
      </c>
    </row>
    <row r="379" spans="1:10" ht="29.25" customHeight="1">
      <c r="A379" s="62"/>
      <c r="B379" s="62"/>
      <c r="C379" s="28">
        <v>4049</v>
      </c>
      <c r="D379" s="29" t="s">
        <v>50</v>
      </c>
      <c r="E379" s="31">
        <v>129</v>
      </c>
      <c r="F379" s="31"/>
      <c r="G379" s="31"/>
      <c r="H379" s="31">
        <v>108.83</v>
      </c>
      <c r="I379" s="113">
        <f t="shared" si="7"/>
        <v>0.8436434108527132</v>
      </c>
      <c r="J379" s="58">
        <v>0</v>
      </c>
    </row>
    <row r="380" spans="1:10" ht="30" customHeight="1">
      <c r="A380" s="62"/>
      <c r="B380" s="62"/>
      <c r="C380" s="28">
        <v>4117</v>
      </c>
      <c r="D380" s="29" t="s">
        <v>51</v>
      </c>
      <c r="E380" s="31">
        <v>20447</v>
      </c>
      <c r="F380" s="31"/>
      <c r="G380" s="31"/>
      <c r="H380" s="31">
        <v>4764.44</v>
      </c>
      <c r="I380" s="113">
        <f t="shared" si="7"/>
        <v>0.23301413410280233</v>
      </c>
      <c r="J380" s="58">
        <v>0</v>
      </c>
    </row>
    <row r="381" spans="1:10" ht="27" customHeight="1">
      <c r="A381" s="62"/>
      <c r="B381" s="62"/>
      <c r="C381" s="28">
        <v>4119</v>
      </c>
      <c r="D381" s="29" t="s">
        <v>51</v>
      </c>
      <c r="E381" s="31">
        <v>2541</v>
      </c>
      <c r="F381" s="31"/>
      <c r="G381" s="31"/>
      <c r="H381" s="31">
        <v>252.24</v>
      </c>
      <c r="I381" s="113">
        <f t="shared" si="7"/>
        <v>0.09926800472255018</v>
      </c>
      <c r="J381" s="58">
        <v>0</v>
      </c>
    </row>
    <row r="382" spans="1:10" ht="32.25" customHeight="1">
      <c r="A382" s="62"/>
      <c r="B382" s="62"/>
      <c r="C382" s="28">
        <v>4127</v>
      </c>
      <c r="D382" s="29" t="s">
        <v>52</v>
      </c>
      <c r="E382" s="31">
        <v>3275</v>
      </c>
      <c r="F382" s="31"/>
      <c r="G382" s="31"/>
      <c r="H382" s="31">
        <v>763.39</v>
      </c>
      <c r="I382" s="113">
        <f t="shared" si="7"/>
        <v>0.23309618320610687</v>
      </c>
      <c r="J382" s="58">
        <v>0</v>
      </c>
    </row>
    <row r="383" spans="1:10" ht="28.5" customHeight="1">
      <c r="A383" s="62"/>
      <c r="B383" s="62"/>
      <c r="C383" s="28">
        <v>4129</v>
      </c>
      <c r="D383" s="29" t="s">
        <v>52</v>
      </c>
      <c r="E383" s="31">
        <v>407</v>
      </c>
      <c r="F383" s="31"/>
      <c r="G383" s="31"/>
      <c r="H383" s="31">
        <v>40.45</v>
      </c>
      <c r="I383" s="113">
        <f t="shared" si="7"/>
        <v>0.09938574938574939</v>
      </c>
      <c r="J383" s="58">
        <v>0</v>
      </c>
    </row>
    <row r="384" spans="1:10" ht="28.5" customHeight="1">
      <c r="A384" s="62"/>
      <c r="B384" s="62"/>
      <c r="C384" s="28">
        <v>4177</v>
      </c>
      <c r="D384" s="29" t="s">
        <v>18</v>
      </c>
      <c r="E384" s="31">
        <v>953608</v>
      </c>
      <c r="F384" s="31"/>
      <c r="G384" s="31"/>
      <c r="H384" s="31">
        <v>396678</v>
      </c>
      <c r="I384" s="113">
        <f t="shared" si="7"/>
        <v>0.4159759565775455</v>
      </c>
      <c r="J384" s="58">
        <v>0</v>
      </c>
    </row>
    <row r="385" spans="1:10" ht="31.5" customHeight="1">
      <c r="A385" s="62"/>
      <c r="B385" s="62"/>
      <c r="C385" s="28">
        <v>4179</v>
      </c>
      <c r="D385" s="29" t="s">
        <v>18</v>
      </c>
      <c r="E385" s="31">
        <v>168284</v>
      </c>
      <c r="F385" s="31"/>
      <c r="G385" s="31"/>
      <c r="H385" s="31">
        <v>70002</v>
      </c>
      <c r="I385" s="113">
        <f t="shared" si="7"/>
        <v>0.4159753749613748</v>
      </c>
      <c r="J385" s="58">
        <v>0</v>
      </c>
    </row>
    <row r="386" spans="1:10" ht="29.25" customHeight="1">
      <c r="A386" s="62"/>
      <c r="B386" s="62"/>
      <c r="C386" s="28">
        <v>4217</v>
      </c>
      <c r="D386" s="29" t="s">
        <v>19</v>
      </c>
      <c r="E386" s="31">
        <v>22119</v>
      </c>
      <c r="F386" s="31"/>
      <c r="G386" s="31"/>
      <c r="H386" s="31">
        <v>3710.1</v>
      </c>
      <c r="I386" s="113">
        <f t="shared" si="7"/>
        <v>0.1677336226773362</v>
      </c>
      <c r="J386" s="58">
        <v>0</v>
      </c>
    </row>
    <row r="387" spans="1:10" ht="24.75" customHeight="1">
      <c r="A387" s="62"/>
      <c r="B387" s="62"/>
      <c r="C387" s="28">
        <v>4219</v>
      </c>
      <c r="D387" s="29" t="s">
        <v>19</v>
      </c>
      <c r="E387" s="31">
        <v>2835</v>
      </c>
      <c r="F387" s="31"/>
      <c r="G387" s="31"/>
      <c r="H387" s="31">
        <v>217.42</v>
      </c>
      <c r="I387" s="113">
        <f t="shared" si="7"/>
        <v>0.07669135802469135</v>
      </c>
      <c r="J387" s="58">
        <v>0</v>
      </c>
    </row>
    <row r="388" spans="1:10" ht="24.75" customHeight="1">
      <c r="A388" s="62"/>
      <c r="B388" s="62"/>
      <c r="C388" s="28">
        <v>4307</v>
      </c>
      <c r="D388" s="29" t="s">
        <v>14</v>
      </c>
      <c r="E388" s="31">
        <v>150199</v>
      </c>
      <c r="F388" s="31"/>
      <c r="G388" s="31"/>
      <c r="H388" s="31">
        <v>3827.75</v>
      </c>
      <c r="I388" s="113">
        <f t="shared" si="7"/>
        <v>0.02548452386500576</v>
      </c>
      <c r="J388" s="58">
        <v>0</v>
      </c>
    </row>
    <row r="389" spans="1:10" ht="24.75" customHeight="1">
      <c r="A389" s="62"/>
      <c r="B389" s="62"/>
      <c r="C389" s="28">
        <v>4309</v>
      </c>
      <c r="D389" s="29" t="s">
        <v>14</v>
      </c>
      <c r="E389" s="31">
        <v>7951</v>
      </c>
      <c r="F389" s="31"/>
      <c r="G389" s="31"/>
      <c r="H389" s="31">
        <v>202.64</v>
      </c>
      <c r="I389" s="113">
        <f t="shared" si="7"/>
        <v>0.025486102377059488</v>
      </c>
      <c r="J389" s="58">
        <v>0</v>
      </c>
    </row>
    <row r="390" spans="1:10" ht="36" customHeight="1">
      <c r="A390" s="62"/>
      <c r="B390" s="62"/>
      <c r="C390" s="28">
        <v>4377</v>
      </c>
      <c r="D390" s="29" t="s">
        <v>273</v>
      </c>
      <c r="E390" s="31">
        <v>2703</v>
      </c>
      <c r="F390" s="31"/>
      <c r="G390" s="31"/>
      <c r="H390" s="31">
        <v>0</v>
      </c>
      <c r="I390" s="113">
        <f t="shared" si="7"/>
        <v>0</v>
      </c>
      <c r="J390" s="58">
        <v>0</v>
      </c>
    </row>
    <row r="391" spans="1:10" ht="36.75" customHeight="1">
      <c r="A391" s="62"/>
      <c r="B391" s="62"/>
      <c r="C391" s="28">
        <v>4379</v>
      </c>
      <c r="D391" s="29" t="s">
        <v>273</v>
      </c>
      <c r="E391" s="31">
        <v>143</v>
      </c>
      <c r="F391" s="31"/>
      <c r="G391" s="31"/>
      <c r="H391" s="31">
        <v>0</v>
      </c>
      <c r="I391" s="113">
        <f t="shared" si="7"/>
        <v>0</v>
      </c>
      <c r="J391" s="58">
        <v>0</v>
      </c>
    </row>
    <row r="392" spans="1:10" ht="26.25" customHeight="1">
      <c r="A392" s="62"/>
      <c r="B392" s="62"/>
      <c r="C392" s="28">
        <v>4417</v>
      </c>
      <c r="D392" s="29" t="s">
        <v>63</v>
      </c>
      <c r="E392" s="31">
        <v>284</v>
      </c>
      <c r="F392" s="31"/>
      <c r="G392" s="31"/>
      <c r="H392" s="31">
        <v>263.34</v>
      </c>
      <c r="I392" s="113">
        <f t="shared" si="7"/>
        <v>0.9272535211267605</v>
      </c>
      <c r="J392" s="58">
        <v>0</v>
      </c>
    </row>
    <row r="393" spans="1:10" ht="26.25" customHeight="1">
      <c r="A393" s="62"/>
      <c r="B393" s="62"/>
      <c r="C393" s="28">
        <v>4419</v>
      </c>
      <c r="D393" s="29" t="s">
        <v>63</v>
      </c>
      <c r="E393" s="31">
        <v>16</v>
      </c>
      <c r="F393" s="31"/>
      <c r="G393" s="31"/>
      <c r="H393" s="31">
        <v>13.92</v>
      </c>
      <c r="I393" s="113">
        <f t="shared" si="7"/>
        <v>0.87</v>
      </c>
      <c r="J393" s="58">
        <v>0</v>
      </c>
    </row>
    <row r="394" spans="1:10" ht="25.5" customHeight="1">
      <c r="A394" s="62"/>
      <c r="B394" s="62"/>
      <c r="C394" s="28">
        <v>4447</v>
      </c>
      <c r="D394" s="29" t="s">
        <v>25</v>
      </c>
      <c r="E394" s="31">
        <v>953</v>
      </c>
      <c r="F394" s="31"/>
      <c r="G394" s="31"/>
      <c r="H394" s="31">
        <v>0</v>
      </c>
      <c r="I394" s="113">
        <f t="shared" si="7"/>
        <v>0</v>
      </c>
      <c r="J394" s="58">
        <v>0</v>
      </c>
    </row>
    <row r="395" spans="1:10" ht="25.5" customHeight="1">
      <c r="A395" s="62"/>
      <c r="B395" s="62"/>
      <c r="C395" s="28">
        <v>4449</v>
      </c>
      <c r="D395" s="29" t="s">
        <v>25</v>
      </c>
      <c r="E395" s="31">
        <v>50</v>
      </c>
      <c r="F395" s="31"/>
      <c r="G395" s="31"/>
      <c r="H395" s="31">
        <v>0</v>
      </c>
      <c r="I395" s="113">
        <f t="shared" si="7"/>
        <v>0</v>
      </c>
      <c r="J395" s="58">
        <v>0</v>
      </c>
    </row>
    <row r="396" spans="1:10" ht="36.75" customHeight="1">
      <c r="A396" s="62"/>
      <c r="B396" s="62"/>
      <c r="C396" s="28">
        <v>4747</v>
      </c>
      <c r="D396" s="29" t="s">
        <v>69</v>
      </c>
      <c r="E396" s="31">
        <v>1700</v>
      </c>
      <c r="F396" s="31"/>
      <c r="G396" s="31"/>
      <c r="H396" s="31">
        <v>0</v>
      </c>
      <c r="I396" s="113">
        <f t="shared" si="7"/>
        <v>0</v>
      </c>
      <c r="J396" s="58">
        <v>0</v>
      </c>
    </row>
    <row r="397" spans="1:10" ht="45">
      <c r="A397" s="62"/>
      <c r="B397" s="62"/>
      <c r="C397" s="28">
        <v>4749</v>
      </c>
      <c r="D397" s="29" t="s">
        <v>69</v>
      </c>
      <c r="E397" s="31">
        <v>300</v>
      </c>
      <c r="F397" s="31"/>
      <c r="G397" s="31"/>
      <c r="H397" s="31">
        <v>0</v>
      </c>
      <c r="I397" s="113">
        <f t="shared" si="7"/>
        <v>0</v>
      </c>
      <c r="J397" s="58">
        <v>0</v>
      </c>
    </row>
    <row r="398" spans="1:10" ht="30">
      <c r="A398" s="62"/>
      <c r="B398" s="62"/>
      <c r="C398" s="28">
        <v>4757</v>
      </c>
      <c r="D398" s="29" t="s">
        <v>71</v>
      </c>
      <c r="E398" s="31">
        <v>3409</v>
      </c>
      <c r="F398" s="31"/>
      <c r="G398" s="31"/>
      <c r="H398" s="31">
        <v>759.3</v>
      </c>
      <c r="I398" s="113">
        <f t="shared" si="7"/>
        <v>0.2227339395717219</v>
      </c>
      <c r="J398" s="58">
        <v>0</v>
      </c>
    </row>
    <row r="399" spans="1:10" ht="30">
      <c r="A399" s="62"/>
      <c r="B399" s="62"/>
      <c r="C399" s="28">
        <v>4759</v>
      </c>
      <c r="D399" s="29" t="s">
        <v>71</v>
      </c>
      <c r="E399" s="31">
        <v>391</v>
      </c>
      <c r="F399" s="31"/>
      <c r="G399" s="31"/>
      <c r="H399" s="31">
        <v>40.2</v>
      </c>
      <c r="I399" s="113">
        <f t="shared" si="7"/>
        <v>0.10281329923273658</v>
      </c>
      <c r="J399" s="58">
        <v>0</v>
      </c>
    </row>
    <row r="400" spans="1:10" ht="30">
      <c r="A400" s="62"/>
      <c r="B400" s="62"/>
      <c r="C400" s="28">
        <v>6067</v>
      </c>
      <c r="D400" s="29" t="s">
        <v>80</v>
      </c>
      <c r="E400" s="31">
        <v>3184</v>
      </c>
      <c r="F400" s="31"/>
      <c r="G400" s="31"/>
      <c r="H400" s="31">
        <v>1061.89</v>
      </c>
      <c r="I400" s="113">
        <f t="shared" si="7"/>
        <v>0.3335081658291458</v>
      </c>
      <c r="J400" s="58">
        <v>0</v>
      </c>
    </row>
    <row r="401" spans="1:10" ht="30">
      <c r="A401" s="62"/>
      <c r="B401" s="62"/>
      <c r="C401" s="28">
        <v>6069</v>
      </c>
      <c r="D401" s="29" t="s">
        <v>80</v>
      </c>
      <c r="E401" s="31">
        <v>562</v>
      </c>
      <c r="F401" s="31"/>
      <c r="G401" s="31"/>
      <c r="H401" s="31">
        <v>187.39</v>
      </c>
      <c r="I401" s="113">
        <f t="shared" si="7"/>
        <v>0.3334341637010676</v>
      </c>
      <c r="J401" s="58">
        <v>0</v>
      </c>
    </row>
    <row r="402" spans="1:10" ht="36" customHeight="1">
      <c r="A402" s="107">
        <v>854</v>
      </c>
      <c r="B402" s="107"/>
      <c r="C402" s="83"/>
      <c r="D402" s="85" t="s">
        <v>182</v>
      </c>
      <c r="E402" s="87">
        <f>SUM(E403+E418+E420)</f>
        <v>893522</v>
      </c>
      <c r="F402" s="87">
        <f>SUM(F403+F420)</f>
        <v>0</v>
      </c>
      <c r="G402" s="108">
        <f>F402/E402</f>
        <v>0</v>
      </c>
      <c r="H402" s="87">
        <f>SUM(H403+H418+H420)</f>
        <v>524241.35</v>
      </c>
      <c r="I402" s="90">
        <f t="shared" si="7"/>
        <v>0.5867134217176522</v>
      </c>
      <c r="J402" s="87">
        <f>SUM(J403+J418+J420)</f>
        <v>0</v>
      </c>
    </row>
    <row r="403" spans="1:10" ht="25.5" customHeight="1">
      <c r="A403" s="64"/>
      <c r="B403" s="64">
        <v>85401</v>
      </c>
      <c r="C403" s="35"/>
      <c r="D403" s="23" t="s">
        <v>183</v>
      </c>
      <c r="E403" s="25">
        <f>SUM(E404:E417)</f>
        <v>198913</v>
      </c>
      <c r="F403" s="25"/>
      <c r="G403" s="25"/>
      <c r="H403" s="25">
        <f>SUM(H404:H417)</f>
        <v>106870.15</v>
      </c>
      <c r="I403" s="112">
        <f t="shared" si="7"/>
        <v>0.537270816889796</v>
      </c>
      <c r="J403" s="25">
        <f>SUM(J404:J417)</f>
        <v>0</v>
      </c>
    </row>
    <row r="404" spans="1:10" ht="30">
      <c r="A404" s="64"/>
      <c r="B404" s="64"/>
      <c r="C404" s="28">
        <v>3020</v>
      </c>
      <c r="D404" s="29" t="s">
        <v>48</v>
      </c>
      <c r="E404" s="31">
        <v>1000</v>
      </c>
      <c r="F404" s="31"/>
      <c r="G404" s="31"/>
      <c r="H404" s="31">
        <v>0</v>
      </c>
      <c r="I404" s="113">
        <f t="shared" si="7"/>
        <v>0</v>
      </c>
      <c r="J404" s="58">
        <v>0</v>
      </c>
    </row>
    <row r="405" spans="1:10" ht="34.5" customHeight="1">
      <c r="A405" s="62"/>
      <c r="B405" s="62"/>
      <c r="C405" s="62">
        <v>4010</v>
      </c>
      <c r="D405" s="29" t="s">
        <v>49</v>
      </c>
      <c r="E405" s="31">
        <v>135191</v>
      </c>
      <c r="F405" s="31"/>
      <c r="G405" s="31"/>
      <c r="H405" s="31">
        <v>69185.72</v>
      </c>
      <c r="I405" s="113">
        <f aca="true" t="shared" si="8" ref="I405:I470">H405/E405</f>
        <v>0.5117627652728363</v>
      </c>
      <c r="J405" s="58">
        <v>0</v>
      </c>
    </row>
    <row r="406" spans="1:10" ht="27.75" customHeight="1">
      <c r="A406" s="62"/>
      <c r="B406" s="62"/>
      <c r="C406" s="63" t="s">
        <v>147</v>
      </c>
      <c r="D406" s="29" t="s">
        <v>50</v>
      </c>
      <c r="E406" s="31">
        <v>9854</v>
      </c>
      <c r="F406" s="31"/>
      <c r="G406" s="31"/>
      <c r="H406" s="31">
        <v>9852.26</v>
      </c>
      <c r="I406" s="113">
        <f t="shared" si="8"/>
        <v>0.9998234219606251</v>
      </c>
      <c r="J406" s="58">
        <v>0</v>
      </c>
    </row>
    <row r="407" spans="1:10" ht="30" customHeight="1">
      <c r="A407" s="62"/>
      <c r="B407" s="28"/>
      <c r="C407" s="28">
        <v>4110</v>
      </c>
      <c r="D407" s="29" t="s">
        <v>51</v>
      </c>
      <c r="E407" s="31">
        <v>24962</v>
      </c>
      <c r="F407" s="31"/>
      <c r="G407" s="31"/>
      <c r="H407" s="31">
        <v>11533.26</v>
      </c>
      <c r="I407" s="113">
        <f t="shared" si="8"/>
        <v>0.4620326896883263</v>
      </c>
      <c r="J407" s="58">
        <v>0</v>
      </c>
    </row>
    <row r="408" spans="1:10" ht="29.25" customHeight="1">
      <c r="A408" s="62"/>
      <c r="B408" s="28"/>
      <c r="C408" s="48" t="s">
        <v>149</v>
      </c>
      <c r="D408" s="29" t="s">
        <v>52</v>
      </c>
      <c r="E408" s="31">
        <v>4173</v>
      </c>
      <c r="F408" s="31"/>
      <c r="G408" s="31"/>
      <c r="H408" s="31">
        <v>1865.99</v>
      </c>
      <c r="I408" s="113">
        <f t="shared" si="8"/>
        <v>0.44715791996165827</v>
      </c>
      <c r="J408" s="58">
        <v>0</v>
      </c>
    </row>
    <row r="409" spans="1:10" ht="26.25" customHeight="1">
      <c r="A409" s="28"/>
      <c r="B409" s="28"/>
      <c r="C409" s="28">
        <v>4210</v>
      </c>
      <c r="D409" s="29" t="s">
        <v>19</v>
      </c>
      <c r="E409" s="31">
        <v>5000</v>
      </c>
      <c r="F409" s="31"/>
      <c r="G409" s="31"/>
      <c r="H409" s="31">
        <v>3031.64</v>
      </c>
      <c r="I409" s="113">
        <f t="shared" si="8"/>
        <v>0.606328</v>
      </c>
      <c r="J409" s="58">
        <v>0</v>
      </c>
    </row>
    <row r="410" spans="1:10" ht="30">
      <c r="A410" s="28"/>
      <c r="B410" s="28"/>
      <c r="C410" s="28">
        <v>4240</v>
      </c>
      <c r="D410" s="29" t="s">
        <v>152</v>
      </c>
      <c r="E410" s="31">
        <v>750</v>
      </c>
      <c r="F410" s="31"/>
      <c r="G410" s="31"/>
      <c r="H410" s="31">
        <v>0</v>
      </c>
      <c r="I410" s="113">
        <f t="shared" si="8"/>
        <v>0</v>
      </c>
      <c r="J410" s="58">
        <v>0</v>
      </c>
    </row>
    <row r="411" spans="1:10" ht="32.25" customHeight="1">
      <c r="A411" s="28"/>
      <c r="B411" s="28"/>
      <c r="C411" s="28">
        <v>4260</v>
      </c>
      <c r="D411" s="29" t="s">
        <v>53</v>
      </c>
      <c r="E411" s="31">
        <v>1800</v>
      </c>
      <c r="F411" s="31"/>
      <c r="G411" s="31"/>
      <c r="H411" s="31">
        <v>900</v>
      </c>
      <c r="I411" s="113">
        <f t="shared" si="8"/>
        <v>0.5</v>
      </c>
      <c r="J411" s="58">
        <v>0</v>
      </c>
    </row>
    <row r="412" spans="1:10" ht="25.5" customHeight="1">
      <c r="A412" s="28"/>
      <c r="B412" s="28"/>
      <c r="C412" s="28">
        <v>4280</v>
      </c>
      <c r="D412" s="29" t="s">
        <v>54</v>
      </c>
      <c r="E412" s="31">
        <v>400</v>
      </c>
      <c r="F412" s="31"/>
      <c r="G412" s="31"/>
      <c r="H412" s="31">
        <v>30</v>
      </c>
      <c r="I412" s="113">
        <f t="shared" si="8"/>
        <v>0.075</v>
      </c>
      <c r="J412" s="58">
        <v>0</v>
      </c>
    </row>
    <row r="413" spans="1:10" ht="27" customHeight="1">
      <c r="A413" s="66"/>
      <c r="B413" s="66"/>
      <c r="C413" s="66">
        <v>4300</v>
      </c>
      <c r="D413" s="45" t="s">
        <v>14</v>
      </c>
      <c r="E413" s="51">
        <v>2400</v>
      </c>
      <c r="F413" s="51"/>
      <c r="G413" s="51"/>
      <c r="H413" s="51">
        <v>1177.42</v>
      </c>
      <c r="I413" s="113">
        <f t="shared" si="8"/>
        <v>0.4905916666666667</v>
      </c>
      <c r="J413" s="58">
        <v>0</v>
      </c>
    </row>
    <row r="414" spans="1:10" ht="45">
      <c r="A414" s="66"/>
      <c r="B414" s="66"/>
      <c r="C414" s="66">
        <v>4370</v>
      </c>
      <c r="D414" s="29" t="s">
        <v>61</v>
      </c>
      <c r="E414" s="51">
        <v>700</v>
      </c>
      <c r="F414" s="51"/>
      <c r="G414" s="51"/>
      <c r="H414" s="51">
        <v>352.91</v>
      </c>
      <c r="I414" s="113">
        <f t="shared" si="8"/>
        <v>0.5041571428571429</v>
      </c>
      <c r="J414" s="58">
        <v>0</v>
      </c>
    </row>
    <row r="415" spans="1:10" ht="29.25" customHeight="1">
      <c r="A415" s="66"/>
      <c r="B415" s="62"/>
      <c r="C415" s="28">
        <v>4410</v>
      </c>
      <c r="D415" s="45" t="s">
        <v>63</v>
      </c>
      <c r="E415" s="31">
        <v>350</v>
      </c>
      <c r="F415" s="31"/>
      <c r="G415" s="31"/>
      <c r="H415" s="31">
        <v>47.2</v>
      </c>
      <c r="I415" s="113">
        <f t="shared" si="8"/>
        <v>0.13485714285714287</v>
      </c>
      <c r="J415" s="58">
        <v>0</v>
      </c>
    </row>
    <row r="416" spans="1:10" ht="30">
      <c r="A416" s="66"/>
      <c r="B416" s="62"/>
      <c r="C416" s="28">
        <v>4440</v>
      </c>
      <c r="D416" s="45" t="s">
        <v>65</v>
      </c>
      <c r="E416" s="31">
        <v>11533</v>
      </c>
      <c r="F416" s="31"/>
      <c r="G416" s="31"/>
      <c r="H416" s="31">
        <v>8649.75</v>
      </c>
      <c r="I416" s="113">
        <f t="shared" si="8"/>
        <v>0.75</v>
      </c>
      <c r="J416" s="58">
        <v>0</v>
      </c>
    </row>
    <row r="417" spans="1:10" ht="45">
      <c r="A417" s="66"/>
      <c r="B417" s="62"/>
      <c r="C417" s="28">
        <v>4740</v>
      </c>
      <c r="D417" s="45" t="s">
        <v>69</v>
      </c>
      <c r="E417" s="31">
        <v>800</v>
      </c>
      <c r="F417" s="31"/>
      <c r="G417" s="31"/>
      <c r="H417" s="31">
        <v>244</v>
      </c>
      <c r="I417" s="113">
        <f t="shared" si="8"/>
        <v>0.305</v>
      </c>
      <c r="J417" s="58">
        <v>0</v>
      </c>
    </row>
    <row r="418" spans="1:10" ht="45">
      <c r="A418" s="65"/>
      <c r="B418" s="64">
        <v>85412</v>
      </c>
      <c r="C418" s="35"/>
      <c r="D418" s="114" t="s">
        <v>228</v>
      </c>
      <c r="E418" s="25">
        <f>SUM(E419)</f>
        <v>7000</v>
      </c>
      <c r="F418" s="25">
        <f>SUM(F419:F420)</f>
        <v>0</v>
      </c>
      <c r="G418" s="25">
        <f>SUM(G419:G420)</f>
        <v>0</v>
      </c>
      <c r="H418" s="25">
        <f>SUM(H419)</f>
        <v>7000</v>
      </c>
      <c r="I418" s="112">
        <f t="shared" si="8"/>
        <v>1</v>
      </c>
      <c r="J418" s="25">
        <f>SUM(J419)</f>
        <v>0</v>
      </c>
    </row>
    <row r="419" spans="1:10" ht="60">
      <c r="A419" s="65"/>
      <c r="B419" s="64"/>
      <c r="C419" s="56">
        <v>2820</v>
      </c>
      <c r="D419" s="29" t="s">
        <v>191</v>
      </c>
      <c r="E419" s="31">
        <v>7000</v>
      </c>
      <c r="F419" s="31"/>
      <c r="G419" s="31"/>
      <c r="H419" s="31">
        <v>7000</v>
      </c>
      <c r="I419" s="113">
        <f t="shared" si="8"/>
        <v>1</v>
      </c>
      <c r="J419" s="58">
        <v>0</v>
      </c>
    </row>
    <row r="420" spans="1:10" ht="36" customHeight="1">
      <c r="A420" s="65"/>
      <c r="B420" s="64">
        <v>85415</v>
      </c>
      <c r="C420" s="35"/>
      <c r="D420" s="23" t="s">
        <v>184</v>
      </c>
      <c r="E420" s="25">
        <f>SUM(E421:E421)</f>
        <v>687609</v>
      </c>
      <c r="F420" s="25">
        <f>SUM(F421:F421)</f>
        <v>0</v>
      </c>
      <c r="G420" s="25">
        <f>SUM(G421:G421)</f>
        <v>0</v>
      </c>
      <c r="H420" s="25">
        <f>SUM(H421:H421)</f>
        <v>410371.2</v>
      </c>
      <c r="I420" s="112">
        <f t="shared" si="8"/>
        <v>0.5968089422913313</v>
      </c>
      <c r="J420" s="59">
        <f>SUM(J421:J421)</f>
        <v>0</v>
      </c>
    </row>
    <row r="421" spans="1:10" ht="34.5" customHeight="1">
      <c r="A421" s="65"/>
      <c r="B421" s="62"/>
      <c r="C421" s="28">
        <v>3240</v>
      </c>
      <c r="D421" s="29" t="s">
        <v>220</v>
      </c>
      <c r="E421" s="31">
        <v>687609</v>
      </c>
      <c r="F421" s="31"/>
      <c r="G421" s="31"/>
      <c r="H421" s="31">
        <v>410371.2</v>
      </c>
      <c r="I421" s="112">
        <f t="shared" si="8"/>
        <v>0.5968089422913313</v>
      </c>
      <c r="J421" s="58">
        <v>0</v>
      </c>
    </row>
    <row r="422" spans="1:10" ht="31.5">
      <c r="A422" s="107">
        <v>900</v>
      </c>
      <c r="B422" s="107"/>
      <c r="C422" s="83"/>
      <c r="D422" s="85" t="s">
        <v>185</v>
      </c>
      <c r="E422" s="87">
        <f>SUM(E423+E426+E428+E431+E434+E436+E440+E445)</f>
        <v>6642797</v>
      </c>
      <c r="F422" s="87">
        <f>SUM(F436+F445+F426)</f>
        <v>0</v>
      </c>
      <c r="G422" s="87">
        <f>SUM(G436+G445+G426)</f>
        <v>0</v>
      </c>
      <c r="H422" s="87">
        <f>SUM(H423+H426+H428+H431+H434+H436+H440+H445)</f>
        <v>3558352.2800000003</v>
      </c>
      <c r="I422" s="90">
        <f t="shared" si="8"/>
        <v>0.5356707844602207</v>
      </c>
      <c r="J422" s="87">
        <f>SUM(J423+J426+J428+J431+J434+J436+J440+J445)</f>
        <v>0</v>
      </c>
    </row>
    <row r="423" spans="1:10" ht="31.5">
      <c r="A423" s="67"/>
      <c r="B423" s="67">
        <v>90001</v>
      </c>
      <c r="C423" s="68"/>
      <c r="D423" s="69" t="s">
        <v>200</v>
      </c>
      <c r="E423" s="70">
        <f>SUM(E424:E425)</f>
        <v>110000</v>
      </c>
      <c r="F423" s="70"/>
      <c r="G423" s="70"/>
      <c r="H423" s="70">
        <f>SUM(H424:H425)</f>
        <v>2800</v>
      </c>
      <c r="I423" s="112">
        <f t="shared" si="8"/>
        <v>0.025454545454545455</v>
      </c>
      <c r="J423" s="70">
        <f>SUM(J424:J425)</f>
        <v>0</v>
      </c>
    </row>
    <row r="424" spans="1:10" ht="29.25" customHeight="1">
      <c r="A424" s="71"/>
      <c r="B424" s="71"/>
      <c r="C424" s="72">
        <v>4270</v>
      </c>
      <c r="D424" s="73" t="s">
        <v>20</v>
      </c>
      <c r="E424" s="74">
        <v>20000</v>
      </c>
      <c r="F424" s="74"/>
      <c r="G424" s="74"/>
      <c r="H424" s="74">
        <v>0</v>
      </c>
      <c r="I424" s="113">
        <f t="shared" si="8"/>
        <v>0</v>
      </c>
      <c r="J424" s="74">
        <v>0</v>
      </c>
    </row>
    <row r="425" spans="1:10" ht="30">
      <c r="A425" s="67"/>
      <c r="B425" s="67"/>
      <c r="C425" s="72">
        <v>6050</v>
      </c>
      <c r="D425" s="73" t="s">
        <v>21</v>
      </c>
      <c r="E425" s="74">
        <v>90000</v>
      </c>
      <c r="F425" s="74"/>
      <c r="G425" s="74"/>
      <c r="H425" s="74">
        <v>2800</v>
      </c>
      <c r="I425" s="113">
        <f t="shared" si="8"/>
        <v>0.03111111111111111</v>
      </c>
      <c r="J425" s="74">
        <v>0</v>
      </c>
    </row>
    <row r="426" spans="1:10" ht="29.25" customHeight="1">
      <c r="A426" s="64"/>
      <c r="B426" s="64">
        <v>90002</v>
      </c>
      <c r="C426" s="35"/>
      <c r="D426" s="23" t="s">
        <v>186</v>
      </c>
      <c r="E426" s="25">
        <f>SUM(E427)</f>
        <v>200000</v>
      </c>
      <c r="F426" s="25"/>
      <c r="G426" s="25"/>
      <c r="H426" s="25">
        <f>SUM(H427)</f>
        <v>82497</v>
      </c>
      <c r="I426" s="112">
        <f t="shared" si="8"/>
        <v>0.412485</v>
      </c>
      <c r="J426" s="27">
        <f>SUM(J427:J427)</f>
        <v>0</v>
      </c>
    </row>
    <row r="427" spans="1:10" ht="33" customHeight="1">
      <c r="A427" s="62"/>
      <c r="B427" s="62"/>
      <c r="C427" s="28">
        <v>4300</v>
      </c>
      <c r="D427" s="29" t="s">
        <v>14</v>
      </c>
      <c r="E427" s="31">
        <v>200000</v>
      </c>
      <c r="F427" s="31"/>
      <c r="G427" s="31"/>
      <c r="H427" s="31">
        <v>82497</v>
      </c>
      <c r="I427" s="113">
        <f t="shared" si="8"/>
        <v>0.412485</v>
      </c>
      <c r="J427" s="33">
        <v>0</v>
      </c>
    </row>
    <row r="428" spans="1:10" ht="30" customHeight="1">
      <c r="A428" s="62"/>
      <c r="B428" s="64">
        <v>90003</v>
      </c>
      <c r="C428" s="35"/>
      <c r="D428" s="23" t="s">
        <v>201</v>
      </c>
      <c r="E428" s="25">
        <f>SUM(E429:E430)</f>
        <v>401000</v>
      </c>
      <c r="F428" s="25"/>
      <c r="G428" s="25"/>
      <c r="H428" s="25">
        <f>SUM(H429:H430)</f>
        <v>165004.7</v>
      </c>
      <c r="I428" s="112">
        <f t="shared" si="8"/>
        <v>0.411483042394015</v>
      </c>
      <c r="J428" s="27">
        <f>SUM(J429)</f>
        <v>0</v>
      </c>
    </row>
    <row r="429" spans="1:10" ht="30" customHeight="1">
      <c r="A429" s="62"/>
      <c r="B429" s="62"/>
      <c r="C429" s="28">
        <v>4300</v>
      </c>
      <c r="D429" s="29" t="s">
        <v>14</v>
      </c>
      <c r="E429" s="31">
        <v>400000</v>
      </c>
      <c r="F429" s="31"/>
      <c r="G429" s="31"/>
      <c r="H429" s="31">
        <v>165004.7</v>
      </c>
      <c r="I429" s="113">
        <f t="shared" si="8"/>
        <v>0.41251175</v>
      </c>
      <c r="J429" s="33">
        <v>0</v>
      </c>
    </row>
    <row r="430" spans="1:10" ht="30" customHeight="1">
      <c r="A430" s="62"/>
      <c r="B430" s="62"/>
      <c r="C430" s="28">
        <v>4430</v>
      </c>
      <c r="D430" s="29" t="s">
        <v>25</v>
      </c>
      <c r="E430" s="31">
        <v>1000</v>
      </c>
      <c r="F430" s="31"/>
      <c r="G430" s="31"/>
      <c r="H430" s="31">
        <v>0</v>
      </c>
      <c r="I430" s="113">
        <f t="shared" si="8"/>
        <v>0</v>
      </c>
      <c r="J430" s="33">
        <v>0</v>
      </c>
    </row>
    <row r="431" spans="1:10" ht="31.5">
      <c r="A431" s="62"/>
      <c r="B431" s="64">
        <v>90004</v>
      </c>
      <c r="C431" s="35"/>
      <c r="D431" s="23" t="s">
        <v>202</v>
      </c>
      <c r="E431" s="25">
        <f>SUM(E432:E433)</f>
        <v>315200</v>
      </c>
      <c r="F431" s="25"/>
      <c r="G431" s="25"/>
      <c r="H431" s="25">
        <f>SUM(H432:H433)</f>
        <v>126821</v>
      </c>
      <c r="I431" s="112">
        <f t="shared" si="8"/>
        <v>0.4023508883248731</v>
      </c>
      <c r="J431" s="27">
        <f>SUM(J433)</f>
        <v>0</v>
      </c>
    </row>
    <row r="432" spans="1:10" ht="29.25" customHeight="1">
      <c r="A432" s="62"/>
      <c r="B432" s="62"/>
      <c r="C432" s="28">
        <v>4210</v>
      </c>
      <c r="D432" s="29" t="s">
        <v>19</v>
      </c>
      <c r="E432" s="31">
        <v>13000</v>
      </c>
      <c r="F432" s="31"/>
      <c r="G432" s="31"/>
      <c r="H432" s="31">
        <v>0</v>
      </c>
      <c r="I432" s="113">
        <f t="shared" si="8"/>
        <v>0</v>
      </c>
      <c r="J432" s="33">
        <v>0</v>
      </c>
    </row>
    <row r="433" spans="1:10" ht="30" customHeight="1">
      <c r="A433" s="62"/>
      <c r="B433" s="62"/>
      <c r="C433" s="28">
        <v>4300</v>
      </c>
      <c r="D433" s="29" t="s">
        <v>14</v>
      </c>
      <c r="E433" s="31">
        <v>302200</v>
      </c>
      <c r="F433" s="31"/>
      <c r="G433" s="31"/>
      <c r="H433" s="31">
        <v>126821</v>
      </c>
      <c r="I433" s="113">
        <f t="shared" si="8"/>
        <v>0.4196591661151555</v>
      </c>
      <c r="J433" s="33">
        <v>0</v>
      </c>
    </row>
    <row r="434" spans="1:10" ht="31.5">
      <c r="A434" s="62"/>
      <c r="B434" s="64">
        <v>90005</v>
      </c>
      <c r="C434" s="28"/>
      <c r="D434" s="23" t="s">
        <v>229</v>
      </c>
      <c r="E434" s="25">
        <f>SUM(E435)</f>
        <v>5000</v>
      </c>
      <c r="F434" s="25"/>
      <c r="G434" s="25"/>
      <c r="H434" s="25">
        <f>SUM(H435)</f>
        <v>0</v>
      </c>
      <c r="I434" s="112">
        <f t="shared" si="8"/>
        <v>0</v>
      </c>
      <c r="J434" s="27">
        <f>SUM(J435)</f>
        <v>0</v>
      </c>
    </row>
    <row r="435" spans="1:10" ht="30" customHeight="1">
      <c r="A435" s="62"/>
      <c r="B435" s="62"/>
      <c r="C435" s="28">
        <v>4300</v>
      </c>
      <c r="D435" s="29" t="s">
        <v>14</v>
      </c>
      <c r="E435" s="31">
        <v>5000</v>
      </c>
      <c r="F435" s="31"/>
      <c r="G435" s="31"/>
      <c r="H435" s="31">
        <v>0</v>
      </c>
      <c r="I435" s="113">
        <f t="shared" si="8"/>
        <v>0</v>
      </c>
      <c r="J435" s="33">
        <v>0</v>
      </c>
    </row>
    <row r="436" spans="1:10" ht="30" customHeight="1">
      <c r="A436" s="64"/>
      <c r="B436" s="35">
        <v>90015</v>
      </c>
      <c r="C436" s="35"/>
      <c r="D436" s="23" t="s">
        <v>187</v>
      </c>
      <c r="E436" s="25">
        <f>SUM(E437:E439)</f>
        <v>685000</v>
      </c>
      <c r="F436" s="25"/>
      <c r="G436" s="25"/>
      <c r="H436" s="25">
        <f>SUM(H437:H439)</f>
        <v>320743.5</v>
      </c>
      <c r="I436" s="112">
        <f t="shared" si="8"/>
        <v>0.46823868613138686</v>
      </c>
      <c r="J436" s="59">
        <f>SUM(J437:J439)</f>
        <v>0</v>
      </c>
    </row>
    <row r="437" spans="1:10" ht="25.5" customHeight="1">
      <c r="A437" s="62"/>
      <c r="B437" s="62"/>
      <c r="C437" s="28">
        <v>4260</v>
      </c>
      <c r="D437" s="29" t="s">
        <v>53</v>
      </c>
      <c r="E437" s="31">
        <v>500000</v>
      </c>
      <c r="F437" s="31"/>
      <c r="G437" s="31"/>
      <c r="H437" s="31">
        <v>277899.44</v>
      </c>
      <c r="I437" s="113">
        <f t="shared" si="8"/>
        <v>0.55579888</v>
      </c>
      <c r="J437" s="58">
        <v>0</v>
      </c>
    </row>
    <row r="438" spans="1:10" ht="26.25" customHeight="1">
      <c r="A438" s="62"/>
      <c r="B438" s="62"/>
      <c r="C438" s="28">
        <v>4270</v>
      </c>
      <c r="D438" s="29" t="s">
        <v>20</v>
      </c>
      <c r="E438" s="31">
        <v>120000</v>
      </c>
      <c r="F438" s="31"/>
      <c r="G438" s="31"/>
      <c r="H438" s="31">
        <v>42844.06</v>
      </c>
      <c r="I438" s="113">
        <f t="shared" si="8"/>
        <v>0.35703383333333333</v>
      </c>
      <c r="J438" s="58">
        <v>0</v>
      </c>
    </row>
    <row r="439" spans="1:10" ht="30">
      <c r="A439" s="28"/>
      <c r="B439" s="62"/>
      <c r="C439" s="28">
        <v>6050</v>
      </c>
      <c r="D439" s="29" t="s">
        <v>21</v>
      </c>
      <c r="E439" s="31">
        <v>65000</v>
      </c>
      <c r="F439" s="31"/>
      <c r="G439" s="31"/>
      <c r="H439" s="31">
        <v>0</v>
      </c>
      <c r="I439" s="113">
        <f t="shared" si="8"/>
        <v>0</v>
      </c>
      <c r="J439" s="58">
        <v>0</v>
      </c>
    </row>
    <row r="440" spans="1:10" ht="46.5" customHeight="1">
      <c r="A440" s="64"/>
      <c r="B440" s="35">
        <v>90019</v>
      </c>
      <c r="C440" s="35"/>
      <c r="D440" s="114" t="s">
        <v>257</v>
      </c>
      <c r="E440" s="25">
        <f>SUM(E441:E444)</f>
        <v>430203</v>
      </c>
      <c r="F440" s="25"/>
      <c r="G440" s="25"/>
      <c r="H440" s="25">
        <f>SUM(H441:H444)</f>
        <v>9963.95</v>
      </c>
      <c r="I440" s="112">
        <f>H440/E440</f>
        <v>0.023161042577573846</v>
      </c>
      <c r="J440" s="25">
        <f>SUM(J441:J444)</f>
        <v>0</v>
      </c>
    </row>
    <row r="441" spans="1:10" ht="25.5" customHeight="1">
      <c r="A441" s="62"/>
      <c r="B441" s="62"/>
      <c r="C441" s="28">
        <v>4210</v>
      </c>
      <c r="D441" s="29" t="s">
        <v>19</v>
      </c>
      <c r="E441" s="31">
        <v>500</v>
      </c>
      <c r="F441" s="31"/>
      <c r="G441" s="31"/>
      <c r="H441" s="31">
        <v>0</v>
      </c>
      <c r="I441" s="113">
        <f>H441/E441</f>
        <v>0</v>
      </c>
      <c r="J441" s="58">
        <v>0</v>
      </c>
    </row>
    <row r="442" spans="1:10" ht="26.25" customHeight="1">
      <c r="A442" s="62"/>
      <c r="B442" s="62"/>
      <c r="C442" s="28">
        <v>4270</v>
      </c>
      <c r="D442" s="29" t="s">
        <v>20</v>
      </c>
      <c r="E442" s="31">
        <v>63800</v>
      </c>
      <c r="F442" s="31"/>
      <c r="G442" s="31"/>
      <c r="H442" s="31">
        <v>4865.1</v>
      </c>
      <c r="I442" s="113">
        <f>H442/E442</f>
        <v>0.07625548589341694</v>
      </c>
      <c r="J442" s="58">
        <v>0</v>
      </c>
    </row>
    <row r="443" spans="1:10" ht="35.25" customHeight="1">
      <c r="A443" s="28"/>
      <c r="B443" s="62"/>
      <c r="C443" s="28">
        <v>4300</v>
      </c>
      <c r="D443" s="29" t="s">
        <v>14</v>
      </c>
      <c r="E443" s="31">
        <v>5903</v>
      </c>
      <c r="F443" s="31"/>
      <c r="G443" s="31"/>
      <c r="H443" s="31">
        <v>5091.44</v>
      </c>
      <c r="I443" s="113">
        <f>H443/E443</f>
        <v>0.8625173640521768</v>
      </c>
      <c r="J443" s="58">
        <v>0</v>
      </c>
    </row>
    <row r="444" spans="1:10" ht="33" customHeight="1">
      <c r="A444" s="28"/>
      <c r="B444" s="62"/>
      <c r="C444" s="28">
        <v>6050</v>
      </c>
      <c r="D444" s="29" t="s">
        <v>21</v>
      </c>
      <c r="E444" s="31">
        <v>360000</v>
      </c>
      <c r="F444" s="31"/>
      <c r="G444" s="31"/>
      <c r="H444" s="31">
        <v>7.41</v>
      </c>
      <c r="I444" s="113">
        <f>H444/E444</f>
        <v>2.0583333333333333E-05</v>
      </c>
      <c r="J444" s="58">
        <v>0</v>
      </c>
    </row>
    <row r="445" spans="1:10" ht="32.25" customHeight="1">
      <c r="A445" s="64"/>
      <c r="B445" s="64">
        <v>90095</v>
      </c>
      <c r="C445" s="35"/>
      <c r="D445" s="23" t="s">
        <v>11</v>
      </c>
      <c r="E445" s="25">
        <f>SUM(E446:E464)</f>
        <v>4496394</v>
      </c>
      <c r="F445" s="25">
        <f>SUM(F446:F464)</f>
        <v>0</v>
      </c>
      <c r="G445" s="25">
        <f>SUM(G446:G464)</f>
        <v>0</v>
      </c>
      <c r="H445" s="25">
        <f>SUM(H446:H464)</f>
        <v>2850522.1300000004</v>
      </c>
      <c r="I445" s="112">
        <f t="shared" si="8"/>
        <v>0.6339573733974381</v>
      </c>
      <c r="J445" s="25">
        <f>SUM(J446:J464)</f>
        <v>0</v>
      </c>
    </row>
    <row r="446" spans="1:10" ht="30">
      <c r="A446" s="62"/>
      <c r="B446" s="62"/>
      <c r="C446" s="75" t="s">
        <v>145</v>
      </c>
      <c r="D446" s="29" t="s">
        <v>48</v>
      </c>
      <c r="E446" s="31">
        <v>22000</v>
      </c>
      <c r="F446" s="31"/>
      <c r="G446" s="31"/>
      <c r="H446" s="31">
        <v>3542.3</v>
      </c>
      <c r="I446" s="113">
        <f t="shared" si="8"/>
        <v>0.16101363636363636</v>
      </c>
      <c r="J446" s="58">
        <v>0</v>
      </c>
    </row>
    <row r="447" spans="1:10" ht="26.25" customHeight="1">
      <c r="A447" s="62"/>
      <c r="B447" s="62"/>
      <c r="C447" s="28">
        <v>4010</v>
      </c>
      <c r="D447" s="29" t="s">
        <v>49</v>
      </c>
      <c r="E447" s="31">
        <v>596500</v>
      </c>
      <c r="F447" s="31"/>
      <c r="G447" s="31"/>
      <c r="H447" s="31">
        <v>110044.78</v>
      </c>
      <c r="I447" s="113">
        <f t="shared" si="8"/>
        <v>0.18448412405699915</v>
      </c>
      <c r="J447" s="58">
        <v>0</v>
      </c>
    </row>
    <row r="448" spans="1:10" ht="26.25" customHeight="1">
      <c r="A448" s="62"/>
      <c r="B448" s="62"/>
      <c r="C448" s="28">
        <v>4040</v>
      </c>
      <c r="D448" s="29" t="s">
        <v>50</v>
      </c>
      <c r="E448" s="31">
        <v>32410</v>
      </c>
      <c r="F448" s="31"/>
      <c r="G448" s="31"/>
      <c r="H448" s="31">
        <v>32403.29</v>
      </c>
      <c r="I448" s="113">
        <f t="shared" si="8"/>
        <v>0.9997929651342179</v>
      </c>
      <c r="J448" s="58">
        <v>0</v>
      </c>
    </row>
    <row r="449" spans="1:10" ht="26.25" customHeight="1">
      <c r="A449" s="62"/>
      <c r="B449" s="62"/>
      <c r="C449" s="28">
        <v>4110</v>
      </c>
      <c r="D449" s="29" t="s">
        <v>51</v>
      </c>
      <c r="E449" s="31">
        <v>140530</v>
      </c>
      <c r="F449" s="31"/>
      <c r="G449" s="31"/>
      <c r="H449" s="31">
        <v>17078.16</v>
      </c>
      <c r="I449" s="113">
        <f t="shared" si="8"/>
        <v>0.12152679143243436</v>
      </c>
      <c r="J449" s="58">
        <v>0</v>
      </c>
    </row>
    <row r="450" spans="1:10" ht="26.25" customHeight="1">
      <c r="A450" s="62"/>
      <c r="B450" s="62"/>
      <c r="C450" s="28">
        <v>4120</v>
      </c>
      <c r="D450" s="29" t="s">
        <v>52</v>
      </c>
      <c r="E450" s="31">
        <v>14880</v>
      </c>
      <c r="F450" s="31"/>
      <c r="G450" s="31"/>
      <c r="H450" s="31">
        <v>1841.22</v>
      </c>
      <c r="I450" s="113">
        <f t="shared" si="8"/>
        <v>0.12373790322580645</v>
      </c>
      <c r="J450" s="58">
        <v>0</v>
      </c>
    </row>
    <row r="451" spans="1:10" ht="75">
      <c r="A451" s="62"/>
      <c r="B451" s="62"/>
      <c r="C451" s="28">
        <v>4160</v>
      </c>
      <c r="D451" s="29" t="s">
        <v>236</v>
      </c>
      <c r="E451" s="31">
        <v>802500</v>
      </c>
      <c r="F451" s="31"/>
      <c r="G451" s="31"/>
      <c r="H451" s="31">
        <v>761276.05</v>
      </c>
      <c r="I451" s="113">
        <f t="shared" si="8"/>
        <v>0.9486305919003116</v>
      </c>
      <c r="J451" s="58">
        <v>0</v>
      </c>
    </row>
    <row r="452" spans="1:10" ht="29.25" customHeight="1">
      <c r="A452" s="62"/>
      <c r="B452" s="62"/>
      <c r="C452" s="28">
        <v>4170</v>
      </c>
      <c r="D452" s="45" t="s">
        <v>18</v>
      </c>
      <c r="E452" s="31">
        <v>10000</v>
      </c>
      <c r="F452" s="31"/>
      <c r="G452" s="31"/>
      <c r="H452" s="31">
        <v>7737.73</v>
      </c>
      <c r="I452" s="113">
        <f t="shared" si="8"/>
        <v>0.7737729999999999</v>
      </c>
      <c r="J452" s="58">
        <v>0</v>
      </c>
    </row>
    <row r="453" spans="1:10" ht="29.25" customHeight="1">
      <c r="A453" s="62"/>
      <c r="B453" s="62"/>
      <c r="C453" s="28">
        <v>4210</v>
      </c>
      <c r="D453" s="29" t="s">
        <v>19</v>
      </c>
      <c r="E453" s="31">
        <v>59000</v>
      </c>
      <c r="F453" s="31"/>
      <c r="G453" s="31"/>
      <c r="H453" s="31">
        <v>12304.76</v>
      </c>
      <c r="I453" s="113">
        <f t="shared" si="8"/>
        <v>0.20855525423728813</v>
      </c>
      <c r="J453" s="58">
        <v>0</v>
      </c>
    </row>
    <row r="454" spans="1:10" ht="29.25" customHeight="1">
      <c r="A454" s="62"/>
      <c r="B454" s="62"/>
      <c r="C454" s="62">
        <v>4260</v>
      </c>
      <c r="D454" s="29" t="s">
        <v>53</v>
      </c>
      <c r="E454" s="31">
        <v>6000</v>
      </c>
      <c r="F454" s="31"/>
      <c r="G454" s="31"/>
      <c r="H454" s="31">
        <v>3964.98</v>
      </c>
      <c r="I454" s="113">
        <f t="shared" si="8"/>
        <v>0.66083</v>
      </c>
      <c r="J454" s="33">
        <v>0</v>
      </c>
    </row>
    <row r="455" spans="1:10" ht="29.25" customHeight="1">
      <c r="A455" s="62"/>
      <c r="B455" s="62"/>
      <c r="C455" s="62">
        <v>4270</v>
      </c>
      <c r="D455" s="29" t="s">
        <v>20</v>
      </c>
      <c r="E455" s="31">
        <v>47000</v>
      </c>
      <c r="F455" s="31"/>
      <c r="G455" s="31"/>
      <c r="H455" s="31">
        <v>4017.74</v>
      </c>
      <c r="I455" s="113">
        <f t="shared" si="8"/>
        <v>0.08548382978723404</v>
      </c>
      <c r="J455" s="58">
        <v>0</v>
      </c>
    </row>
    <row r="456" spans="1:10" ht="29.25" customHeight="1">
      <c r="A456" s="62"/>
      <c r="B456" s="62"/>
      <c r="C456" s="62">
        <v>4280</v>
      </c>
      <c r="D456" s="29" t="s">
        <v>54</v>
      </c>
      <c r="E456" s="31">
        <v>3000</v>
      </c>
      <c r="F456" s="31"/>
      <c r="G456" s="31"/>
      <c r="H456" s="31">
        <v>2360</v>
      </c>
      <c r="I456" s="113">
        <f t="shared" si="8"/>
        <v>0.7866666666666666</v>
      </c>
      <c r="J456" s="58">
        <v>0</v>
      </c>
    </row>
    <row r="457" spans="1:10" ht="29.25" customHeight="1">
      <c r="A457" s="62"/>
      <c r="B457" s="62"/>
      <c r="C457" s="28">
        <v>4300</v>
      </c>
      <c r="D457" s="29" t="s">
        <v>14</v>
      </c>
      <c r="E457" s="31">
        <v>76000</v>
      </c>
      <c r="F457" s="31"/>
      <c r="G457" s="31"/>
      <c r="H457" s="31">
        <v>46359.63</v>
      </c>
      <c r="I457" s="113">
        <f t="shared" si="8"/>
        <v>0.6099951315789474</v>
      </c>
      <c r="J457" s="58">
        <v>0</v>
      </c>
    </row>
    <row r="458" spans="1:10" ht="45">
      <c r="A458" s="62"/>
      <c r="B458" s="62"/>
      <c r="C458" s="28">
        <v>4360</v>
      </c>
      <c r="D458" s="45" t="s">
        <v>59</v>
      </c>
      <c r="E458" s="31">
        <v>500</v>
      </c>
      <c r="F458" s="31"/>
      <c r="G458" s="31"/>
      <c r="H458" s="31">
        <v>366</v>
      </c>
      <c r="I458" s="113">
        <f t="shared" si="8"/>
        <v>0.732</v>
      </c>
      <c r="J458" s="58">
        <v>0</v>
      </c>
    </row>
    <row r="459" spans="1:10" ht="30" customHeight="1">
      <c r="A459" s="62"/>
      <c r="B459" s="62"/>
      <c r="C459" s="28">
        <v>4410</v>
      </c>
      <c r="D459" s="29" t="s">
        <v>63</v>
      </c>
      <c r="E459" s="31">
        <v>200</v>
      </c>
      <c r="F459" s="31"/>
      <c r="G459" s="31"/>
      <c r="H459" s="31">
        <v>0</v>
      </c>
      <c r="I459" s="113">
        <f t="shared" si="8"/>
        <v>0</v>
      </c>
      <c r="J459" s="58">
        <v>0</v>
      </c>
    </row>
    <row r="460" spans="1:10" ht="30" customHeight="1">
      <c r="A460" s="62"/>
      <c r="B460" s="28"/>
      <c r="C460" s="63" t="s">
        <v>40</v>
      </c>
      <c r="D460" s="29" t="s">
        <v>25</v>
      </c>
      <c r="E460" s="31">
        <v>200</v>
      </c>
      <c r="F460" s="31"/>
      <c r="G460" s="31"/>
      <c r="H460" s="31">
        <v>0</v>
      </c>
      <c r="I460" s="113">
        <f t="shared" si="8"/>
        <v>0</v>
      </c>
      <c r="J460" s="58">
        <v>0</v>
      </c>
    </row>
    <row r="461" spans="1:10" ht="30">
      <c r="A461" s="28"/>
      <c r="B461" s="62"/>
      <c r="C461" s="28">
        <v>4440</v>
      </c>
      <c r="D461" s="29" t="s">
        <v>65</v>
      </c>
      <c r="E461" s="31">
        <v>30674</v>
      </c>
      <c r="F461" s="31"/>
      <c r="G461" s="31"/>
      <c r="H461" s="31">
        <v>23005.5</v>
      </c>
      <c r="I461" s="113">
        <f t="shared" si="8"/>
        <v>0.75</v>
      </c>
      <c r="J461" s="58">
        <v>0</v>
      </c>
    </row>
    <row r="462" spans="1:10" ht="90">
      <c r="A462" s="28"/>
      <c r="B462" s="62"/>
      <c r="C462" s="28">
        <v>6010</v>
      </c>
      <c r="D462" s="29" t="s">
        <v>203</v>
      </c>
      <c r="E462" s="31">
        <v>2300000</v>
      </c>
      <c r="F462" s="31"/>
      <c r="G462" s="31"/>
      <c r="H462" s="31">
        <v>1800000</v>
      </c>
      <c r="I462" s="113">
        <f t="shared" si="8"/>
        <v>0.782608695652174</v>
      </c>
      <c r="J462" s="58">
        <v>0</v>
      </c>
    </row>
    <row r="463" spans="1:10" ht="30">
      <c r="A463" s="28"/>
      <c r="B463" s="62"/>
      <c r="C463" s="28">
        <v>6050</v>
      </c>
      <c r="D463" s="29" t="s">
        <v>21</v>
      </c>
      <c r="E463" s="31">
        <v>196774.45</v>
      </c>
      <c r="F463" s="31"/>
      <c r="G463" s="31"/>
      <c r="H463" s="31">
        <v>0</v>
      </c>
      <c r="I463" s="113">
        <f t="shared" si="8"/>
        <v>0</v>
      </c>
      <c r="J463" s="58">
        <v>0</v>
      </c>
    </row>
    <row r="464" spans="1:10" ht="30">
      <c r="A464" s="28"/>
      <c r="B464" s="62"/>
      <c r="C464" s="28">
        <v>6059</v>
      </c>
      <c r="D464" s="29" t="s">
        <v>21</v>
      </c>
      <c r="E464" s="31">
        <v>158225.55</v>
      </c>
      <c r="F464" s="31"/>
      <c r="G464" s="31"/>
      <c r="H464" s="31">
        <v>24219.99</v>
      </c>
      <c r="I464" s="113">
        <f t="shared" si="8"/>
        <v>0.15307256002586184</v>
      </c>
      <c r="J464" s="58">
        <v>0</v>
      </c>
    </row>
    <row r="465" spans="1:10" ht="36" customHeight="1">
      <c r="A465" s="83">
        <v>921</v>
      </c>
      <c r="B465" s="83"/>
      <c r="C465" s="107"/>
      <c r="D465" s="85" t="s">
        <v>188</v>
      </c>
      <c r="E465" s="87">
        <f>SUM(E466+E468+E470)</f>
        <v>1053000</v>
      </c>
      <c r="F465" s="87" t="e">
        <f>SUM(F468+#REF!)</f>
        <v>#REF!</v>
      </c>
      <c r="G465" s="87" t="e">
        <f>SUM(G468+#REF!)</f>
        <v>#REF!</v>
      </c>
      <c r="H465" s="87">
        <f>SUM(H466+H468+H470)</f>
        <v>618000</v>
      </c>
      <c r="I465" s="90">
        <f t="shared" si="8"/>
        <v>0.5868945868945868</v>
      </c>
      <c r="J465" s="87">
        <f>SUM(J470+J468+J466)</f>
        <v>0</v>
      </c>
    </row>
    <row r="466" spans="1:10" ht="31.5">
      <c r="A466" s="64"/>
      <c r="B466" s="35">
        <v>92105</v>
      </c>
      <c r="C466" s="64"/>
      <c r="D466" s="23" t="s">
        <v>230</v>
      </c>
      <c r="E466" s="25">
        <f>SUM(E467)</f>
        <v>3000</v>
      </c>
      <c r="F466" s="25"/>
      <c r="G466" s="25"/>
      <c r="H466" s="25">
        <f>SUM(H467)</f>
        <v>3000</v>
      </c>
      <c r="I466" s="112">
        <f t="shared" si="8"/>
        <v>1</v>
      </c>
      <c r="J466" s="59">
        <f>SUM(J467:J467)</f>
        <v>0</v>
      </c>
    </row>
    <row r="467" spans="1:10" ht="60">
      <c r="A467" s="39"/>
      <c r="B467" s="62"/>
      <c r="C467" s="28">
        <v>2820</v>
      </c>
      <c r="D467" s="29" t="s">
        <v>191</v>
      </c>
      <c r="E467" s="31">
        <v>3000</v>
      </c>
      <c r="F467" s="31"/>
      <c r="G467" s="31"/>
      <c r="H467" s="31">
        <v>3000</v>
      </c>
      <c r="I467" s="112">
        <f t="shared" si="8"/>
        <v>1</v>
      </c>
      <c r="J467" s="60">
        <v>0</v>
      </c>
    </row>
    <row r="468" spans="1:10" ht="31.5">
      <c r="A468" s="64"/>
      <c r="B468" s="35">
        <v>92109</v>
      </c>
      <c r="C468" s="64"/>
      <c r="D468" s="23" t="s">
        <v>189</v>
      </c>
      <c r="E468" s="25">
        <f>SUM(E469)</f>
        <v>750000</v>
      </c>
      <c r="F468" s="25"/>
      <c r="G468" s="25"/>
      <c r="H468" s="25">
        <f>SUM(H469)</f>
        <v>465000</v>
      </c>
      <c r="I468" s="112">
        <f t="shared" si="8"/>
        <v>0.62</v>
      </c>
      <c r="J468" s="25">
        <f>SUM(J469)</f>
        <v>0</v>
      </c>
    </row>
    <row r="469" spans="1:10" ht="30">
      <c r="A469" s="39"/>
      <c r="B469" s="62"/>
      <c r="C469" s="28">
        <v>2480</v>
      </c>
      <c r="D469" s="29" t="s">
        <v>204</v>
      </c>
      <c r="E469" s="31">
        <v>750000</v>
      </c>
      <c r="F469" s="31"/>
      <c r="G469" s="31"/>
      <c r="H469" s="31">
        <v>465000</v>
      </c>
      <c r="I469" s="113">
        <f t="shared" si="8"/>
        <v>0.62</v>
      </c>
      <c r="J469" s="60">
        <v>0</v>
      </c>
    </row>
    <row r="470" spans="1:10" ht="27" customHeight="1">
      <c r="A470" s="39"/>
      <c r="B470" s="64">
        <v>92116</v>
      </c>
      <c r="C470" s="35"/>
      <c r="D470" s="23" t="s">
        <v>205</v>
      </c>
      <c r="E470" s="57">
        <f>SUM(E471:E471)</f>
        <v>300000</v>
      </c>
      <c r="F470" s="25"/>
      <c r="G470" s="25"/>
      <c r="H470" s="57">
        <f>SUM(H471:H471)</f>
        <v>150000</v>
      </c>
      <c r="I470" s="112">
        <f t="shared" si="8"/>
        <v>0.5</v>
      </c>
      <c r="J470" s="57">
        <f>SUM(J471:J471)</f>
        <v>0</v>
      </c>
    </row>
    <row r="471" spans="1:10" ht="33" customHeight="1">
      <c r="A471" s="39"/>
      <c r="B471" s="62"/>
      <c r="C471" s="28">
        <v>2480</v>
      </c>
      <c r="D471" s="29" t="s">
        <v>204</v>
      </c>
      <c r="E471" s="31">
        <v>300000</v>
      </c>
      <c r="F471" s="31"/>
      <c r="G471" s="31"/>
      <c r="H471" s="31">
        <v>150000</v>
      </c>
      <c r="I471" s="113">
        <f aca="true" t="shared" si="9" ref="I471:I497">H471/E471</f>
        <v>0.5</v>
      </c>
      <c r="J471" s="60">
        <v>0</v>
      </c>
    </row>
    <row r="472" spans="1:10" ht="35.25" customHeight="1">
      <c r="A472" s="107">
        <v>926</v>
      </c>
      <c r="B472" s="107"/>
      <c r="C472" s="83"/>
      <c r="D472" s="85" t="s">
        <v>190</v>
      </c>
      <c r="E472" s="105">
        <f>SUM(E473+E475)</f>
        <v>2903850</v>
      </c>
      <c r="F472" s="87" t="e">
        <f>SUM(#REF!+F475)</f>
        <v>#REF!</v>
      </c>
      <c r="G472" s="87" t="e">
        <f>SUM(#REF!+G475)</f>
        <v>#REF!</v>
      </c>
      <c r="H472" s="105">
        <f>SUM(H473+H475)</f>
        <v>971740.1400000001</v>
      </c>
      <c r="I472" s="90">
        <f t="shared" si="9"/>
        <v>0.3346385453794101</v>
      </c>
      <c r="J472" s="105">
        <f>SUM(J473+J475)</f>
        <v>0</v>
      </c>
    </row>
    <row r="473" spans="1:10" ht="35.25" customHeight="1">
      <c r="A473" s="115"/>
      <c r="B473" s="115">
        <v>92601</v>
      </c>
      <c r="C473" s="116"/>
      <c r="D473" s="117" t="s">
        <v>261</v>
      </c>
      <c r="E473" s="118">
        <f>SUM(E474)</f>
        <v>1016000</v>
      </c>
      <c r="F473" s="119"/>
      <c r="G473" s="119"/>
      <c r="H473" s="118">
        <f>SUM(H474)</f>
        <v>1370.01</v>
      </c>
      <c r="I473" s="112">
        <v>0</v>
      </c>
      <c r="J473" s="118">
        <v>0</v>
      </c>
    </row>
    <row r="474" spans="1:10" ht="35.25" customHeight="1">
      <c r="A474" s="120"/>
      <c r="B474" s="120"/>
      <c r="C474" s="121">
        <v>6050</v>
      </c>
      <c r="D474" s="29" t="s">
        <v>21</v>
      </c>
      <c r="E474" s="122">
        <v>1016000</v>
      </c>
      <c r="F474" s="123"/>
      <c r="G474" s="123"/>
      <c r="H474" s="122">
        <v>1370.01</v>
      </c>
      <c r="I474" s="113">
        <v>0</v>
      </c>
      <c r="J474" s="122">
        <v>0</v>
      </c>
    </row>
    <row r="475" spans="1:10" ht="29.25" customHeight="1">
      <c r="A475" s="64"/>
      <c r="B475" s="64">
        <v>92604</v>
      </c>
      <c r="C475" s="35"/>
      <c r="D475" s="23" t="s">
        <v>206</v>
      </c>
      <c r="E475" s="25">
        <f>SUM(E476:E497)</f>
        <v>1887850</v>
      </c>
      <c r="F475" s="25" t="e">
        <f>SUM(#REF!)</f>
        <v>#REF!</v>
      </c>
      <c r="G475" s="25" t="e">
        <f>SUM(#REF!)</f>
        <v>#REF!</v>
      </c>
      <c r="H475" s="25">
        <f>SUM(H476:H497)</f>
        <v>970370.1300000001</v>
      </c>
      <c r="I475" s="112">
        <f t="shared" si="9"/>
        <v>0.5140080673782346</v>
      </c>
      <c r="J475" s="25">
        <f>SUM(J476:J497)</f>
        <v>0</v>
      </c>
    </row>
    <row r="476" spans="1:10" ht="64.5" customHeight="1">
      <c r="A476" s="64"/>
      <c r="B476" s="64"/>
      <c r="C476" s="61">
        <v>2820</v>
      </c>
      <c r="D476" s="45" t="s">
        <v>274</v>
      </c>
      <c r="E476" s="31">
        <v>210000</v>
      </c>
      <c r="F476" s="31"/>
      <c r="G476" s="31"/>
      <c r="H476" s="31">
        <v>155000</v>
      </c>
      <c r="I476" s="113">
        <f t="shared" si="9"/>
        <v>0.7380952380952381</v>
      </c>
      <c r="J476" s="60">
        <v>0</v>
      </c>
    </row>
    <row r="477" spans="1:10" ht="30">
      <c r="A477" s="64"/>
      <c r="B477" s="64"/>
      <c r="C477" s="56">
        <v>3020</v>
      </c>
      <c r="D477" s="29" t="s">
        <v>48</v>
      </c>
      <c r="E477" s="31">
        <v>5740</v>
      </c>
      <c r="F477" s="31"/>
      <c r="G477" s="31"/>
      <c r="H477" s="31">
        <v>3323.47</v>
      </c>
      <c r="I477" s="113">
        <f t="shared" si="9"/>
        <v>0.5790017421602787</v>
      </c>
      <c r="J477" s="60">
        <v>0</v>
      </c>
    </row>
    <row r="478" spans="1:10" ht="36.75" customHeight="1">
      <c r="A478" s="64"/>
      <c r="B478" s="64"/>
      <c r="C478" s="56">
        <v>4010</v>
      </c>
      <c r="D478" s="29" t="s">
        <v>49</v>
      </c>
      <c r="E478" s="31">
        <v>501739</v>
      </c>
      <c r="F478" s="31"/>
      <c r="G478" s="31"/>
      <c r="H478" s="31">
        <v>210371.56</v>
      </c>
      <c r="I478" s="113">
        <f t="shared" si="9"/>
        <v>0.41928484730108684</v>
      </c>
      <c r="J478" s="60">
        <v>0</v>
      </c>
    </row>
    <row r="479" spans="1:10" ht="36.75" customHeight="1">
      <c r="A479" s="64"/>
      <c r="B479" s="64"/>
      <c r="C479" s="56">
        <v>4040</v>
      </c>
      <c r="D479" s="45" t="s">
        <v>50</v>
      </c>
      <c r="E479" s="31">
        <v>18850</v>
      </c>
      <c r="F479" s="31"/>
      <c r="G479" s="31"/>
      <c r="H479" s="31">
        <v>18846.83</v>
      </c>
      <c r="I479" s="113">
        <f t="shared" si="9"/>
        <v>0.9998318302387269</v>
      </c>
      <c r="J479" s="60">
        <v>0</v>
      </c>
    </row>
    <row r="480" spans="1:10" ht="36.75" customHeight="1">
      <c r="A480" s="64"/>
      <c r="B480" s="64"/>
      <c r="C480" s="56">
        <v>4110</v>
      </c>
      <c r="D480" s="29" t="s">
        <v>51</v>
      </c>
      <c r="E480" s="31">
        <v>81026</v>
      </c>
      <c r="F480" s="31"/>
      <c r="G480" s="31"/>
      <c r="H480" s="31">
        <v>31371.5</v>
      </c>
      <c r="I480" s="113">
        <f t="shared" si="9"/>
        <v>0.387178189716881</v>
      </c>
      <c r="J480" s="60">
        <v>0</v>
      </c>
    </row>
    <row r="481" spans="1:10" ht="36.75" customHeight="1">
      <c r="A481" s="64"/>
      <c r="B481" s="64"/>
      <c r="C481" s="56">
        <v>4120</v>
      </c>
      <c r="D481" s="29" t="s">
        <v>52</v>
      </c>
      <c r="E481" s="31">
        <v>15683</v>
      </c>
      <c r="F481" s="31"/>
      <c r="G481" s="31"/>
      <c r="H481" s="31">
        <v>4859.64</v>
      </c>
      <c r="I481" s="113">
        <f t="shared" si="9"/>
        <v>0.3098667346808647</v>
      </c>
      <c r="J481" s="60">
        <v>0</v>
      </c>
    </row>
    <row r="482" spans="1:10" ht="36.75" customHeight="1">
      <c r="A482" s="64"/>
      <c r="B482" s="64"/>
      <c r="C482" s="56">
        <v>4170</v>
      </c>
      <c r="D482" s="29" t="s">
        <v>18</v>
      </c>
      <c r="E482" s="31">
        <v>20000</v>
      </c>
      <c r="F482" s="31"/>
      <c r="G482" s="31"/>
      <c r="H482" s="31">
        <v>8171.3</v>
      </c>
      <c r="I482" s="113">
        <f t="shared" si="9"/>
        <v>0.408565</v>
      </c>
      <c r="J482" s="60">
        <v>0</v>
      </c>
    </row>
    <row r="483" spans="1:10" ht="36.75" customHeight="1">
      <c r="A483" s="64"/>
      <c r="B483" s="64"/>
      <c r="C483" s="56">
        <v>4210</v>
      </c>
      <c r="D483" s="29" t="s">
        <v>19</v>
      </c>
      <c r="E483" s="31">
        <v>109300</v>
      </c>
      <c r="F483" s="31"/>
      <c r="G483" s="31"/>
      <c r="H483" s="31">
        <v>42245.55</v>
      </c>
      <c r="I483" s="113">
        <f t="shared" si="9"/>
        <v>0.38651006404391586</v>
      </c>
      <c r="J483" s="60">
        <v>0</v>
      </c>
    </row>
    <row r="484" spans="1:10" ht="36.75" customHeight="1">
      <c r="A484" s="64"/>
      <c r="B484" s="64"/>
      <c r="C484" s="56">
        <v>4260</v>
      </c>
      <c r="D484" s="29" t="s">
        <v>53</v>
      </c>
      <c r="E484" s="31">
        <v>446200</v>
      </c>
      <c r="F484" s="31"/>
      <c r="G484" s="31"/>
      <c r="H484" s="31">
        <v>256820.46</v>
      </c>
      <c r="I484" s="113">
        <f t="shared" si="9"/>
        <v>0.5755725235320484</v>
      </c>
      <c r="J484" s="60">
        <v>0</v>
      </c>
    </row>
    <row r="485" spans="1:10" ht="36.75" customHeight="1">
      <c r="A485" s="64"/>
      <c r="B485" s="64"/>
      <c r="C485" s="56">
        <v>4270</v>
      </c>
      <c r="D485" s="29" t="s">
        <v>20</v>
      </c>
      <c r="E485" s="31">
        <v>105000</v>
      </c>
      <c r="F485" s="31"/>
      <c r="G485" s="31"/>
      <c r="H485" s="31">
        <v>52997.76</v>
      </c>
      <c r="I485" s="113">
        <f t="shared" si="9"/>
        <v>0.5047405714285714</v>
      </c>
      <c r="J485" s="60">
        <v>0</v>
      </c>
    </row>
    <row r="486" spans="1:10" ht="36.75" customHeight="1">
      <c r="A486" s="64"/>
      <c r="B486" s="64"/>
      <c r="C486" s="56">
        <v>4280</v>
      </c>
      <c r="D486" s="29" t="s">
        <v>54</v>
      </c>
      <c r="E486" s="31">
        <v>1315</v>
      </c>
      <c r="F486" s="31"/>
      <c r="G486" s="31"/>
      <c r="H486" s="31">
        <v>645</v>
      </c>
      <c r="I486" s="113">
        <f t="shared" si="9"/>
        <v>0.49049429657794674</v>
      </c>
      <c r="J486" s="60">
        <v>0</v>
      </c>
    </row>
    <row r="487" spans="1:10" ht="36.75" customHeight="1">
      <c r="A487" s="64"/>
      <c r="B487" s="64"/>
      <c r="C487" s="56">
        <v>4300</v>
      </c>
      <c r="D487" s="29" t="s">
        <v>14</v>
      </c>
      <c r="E487" s="31">
        <v>293520</v>
      </c>
      <c r="F487" s="31"/>
      <c r="G487" s="31"/>
      <c r="H487" s="31">
        <v>137222.83</v>
      </c>
      <c r="I487" s="113">
        <f t="shared" si="9"/>
        <v>0.46750759743799397</v>
      </c>
      <c r="J487" s="60">
        <v>0</v>
      </c>
    </row>
    <row r="488" spans="1:10" ht="36.75" customHeight="1">
      <c r="A488" s="64"/>
      <c r="B488" s="64"/>
      <c r="C488" s="56">
        <v>4350</v>
      </c>
      <c r="D488" s="45" t="s">
        <v>57</v>
      </c>
      <c r="E488" s="31">
        <v>2368</v>
      </c>
      <c r="F488" s="31"/>
      <c r="G488" s="31"/>
      <c r="H488" s="31">
        <v>1066.22</v>
      </c>
      <c r="I488" s="113">
        <f t="shared" si="9"/>
        <v>0.4502618243243243</v>
      </c>
      <c r="J488" s="60">
        <v>0</v>
      </c>
    </row>
    <row r="489" spans="1:10" ht="45">
      <c r="A489" s="64"/>
      <c r="B489" s="64"/>
      <c r="C489" s="56">
        <v>4360</v>
      </c>
      <c r="D489" s="45" t="s">
        <v>59</v>
      </c>
      <c r="E489" s="31">
        <v>5300</v>
      </c>
      <c r="F489" s="31"/>
      <c r="G489" s="31"/>
      <c r="H489" s="31">
        <v>2153.79</v>
      </c>
      <c r="I489" s="113">
        <f t="shared" si="9"/>
        <v>0.4063754716981132</v>
      </c>
      <c r="J489" s="60">
        <v>0</v>
      </c>
    </row>
    <row r="490" spans="1:10" ht="45">
      <c r="A490" s="64"/>
      <c r="B490" s="64"/>
      <c r="C490" s="56">
        <v>4370</v>
      </c>
      <c r="D490" s="29" t="s">
        <v>207</v>
      </c>
      <c r="E490" s="31">
        <v>2064</v>
      </c>
      <c r="F490" s="31"/>
      <c r="G490" s="31"/>
      <c r="H490" s="31">
        <v>412.06</v>
      </c>
      <c r="I490" s="113">
        <f t="shared" si="9"/>
        <v>0.19964147286821707</v>
      </c>
      <c r="J490" s="60">
        <v>0</v>
      </c>
    </row>
    <row r="491" spans="1:10" ht="26.25" customHeight="1">
      <c r="A491" s="64"/>
      <c r="B491" s="64"/>
      <c r="C491" s="56">
        <v>4410</v>
      </c>
      <c r="D491" s="29" t="s">
        <v>221</v>
      </c>
      <c r="E491" s="31">
        <v>7620</v>
      </c>
      <c r="F491" s="31"/>
      <c r="G491" s="31"/>
      <c r="H491" s="31">
        <v>1495.98</v>
      </c>
      <c r="I491" s="113">
        <f t="shared" si="9"/>
        <v>0.1963228346456693</v>
      </c>
      <c r="J491" s="60">
        <v>0</v>
      </c>
    </row>
    <row r="492" spans="1:10" ht="26.25" customHeight="1">
      <c r="A492" s="64"/>
      <c r="B492" s="64"/>
      <c r="C492" s="56">
        <v>4430</v>
      </c>
      <c r="D492" s="29" t="s">
        <v>25</v>
      </c>
      <c r="E492" s="31">
        <v>2125</v>
      </c>
      <c r="F492" s="31"/>
      <c r="G492" s="31"/>
      <c r="H492" s="31">
        <v>122</v>
      </c>
      <c r="I492" s="113">
        <f t="shared" si="9"/>
        <v>0.05741176470588235</v>
      </c>
      <c r="J492" s="60">
        <v>0</v>
      </c>
    </row>
    <row r="493" spans="1:10" ht="30">
      <c r="A493" s="64"/>
      <c r="B493" s="64"/>
      <c r="C493" s="56">
        <v>4440</v>
      </c>
      <c r="D493" s="29" t="s">
        <v>65</v>
      </c>
      <c r="E493" s="31">
        <v>22000</v>
      </c>
      <c r="F493" s="31"/>
      <c r="G493" s="31"/>
      <c r="H493" s="31">
        <v>16500</v>
      </c>
      <c r="I493" s="113">
        <f t="shared" si="9"/>
        <v>0.75</v>
      </c>
      <c r="J493" s="60">
        <v>0</v>
      </c>
    </row>
    <row r="494" spans="1:10" ht="30">
      <c r="A494" s="64"/>
      <c r="B494" s="64"/>
      <c r="C494" s="56">
        <v>4520</v>
      </c>
      <c r="D494" s="29" t="s">
        <v>208</v>
      </c>
      <c r="E494" s="31">
        <v>22500</v>
      </c>
      <c r="F494" s="31"/>
      <c r="G494" s="31"/>
      <c r="H494" s="31">
        <v>20905.4</v>
      </c>
      <c r="I494" s="113">
        <f t="shared" si="9"/>
        <v>0.929128888888889</v>
      </c>
      <c r="J494" s="60">
        <v>0</v>
      </c>
    </row>
    <row r="495" spans="1:10" ht="30">
      <c r="A495" s="64"/>
      <c r="B495" s="64"/>
      <c r="C495" s="56">
        <v>4700</v>
      </c>
      <c r="D495" s="45" t="s">
        <v>67</v>
      </c>
      <c r="E495" s="31">
        <v>4400</v>
      </c>
      <c r="F495" s="31"/>
      <c r="G495" s="31"/>
      <c r="H495" s="31">
        <v>0</v>
      </c>
      <c r="I495" s="113">
        <f t="shared" si="9"/>
        <v>0</v>
      </c>
      <c r="J495" s="60">
        <v>0</v>
      </c>
    </row>
    <row r="496" spans="1:10" ht="45">
      <c r="A496" s="64"/>
      <c r="B496" s="64"/>
      <c r="C496" s="56">
        <v>4740</v>
      </c>
      <c r="D496" s="45" t="s">
        <v>69</v>
      </c>
      <c r="E496" s="31">
        <v>1400</v>
      </c>
      <c r="F496" s="31"/>
      <c r="G496" s="31"/>
      <c r="H496" s="31">
        <v>72.02</v>
      </c>
      <c r="I496" s="113">
        <f t="shared" si="9"/>
        <v>0.05144285714285714</v>
      </c>
      <c r="J496" s="60">
        <v>0</v>
      </c>
    </row>
    <row r="497" spans="1:10" ht="30">
      <c r="A497" s="64"/>
      <c r="B497" s="64"/>
      <c r="C497" s="56">
        <v>4750</v>
      </c>
      <c r="D497" s="45" t="s">
        <v>71</v>
      </c>
      <c r="E497" s="31">
        <v>9700</v>
      </c>
      <c r="F497" s="31"/>
      <c r="G497" s="31"/>
      <c r="H497" s="31">
        <v>5766.76</v>
      </c>
      <c r="I497" s="113">
        <f t="shared" si="9"/>
        <v>0.5945113402061856</v>
      </c>
      <c r="J497" s="60">
        <v>0</v>
      </c>
    </row>
    <row r="498" spans="1:10" ht="33" customHeight="1" thickBot="1">
      <c r="A498" s="11"/>
      <c r="B498" s="12"/>
      <c r="C498" s="12"/>
      <c r="D498" s="13" t="s">
        <v>192</v>
      </c>
      <c r="E498" s="14">
        <f>SUM(E9+E15+E27+E41+E68+E71+E128+E141+E159+E163+E168+E171+E271+E292+E374+E402+E422+E465+E472)</f>
        <v>47605290</v>
      </c>
      <c r="F498" s="15" t="e">
        <f>SUM(F472+F465+F422+F402+F292+#REF!+F171+F168+F163+F159+F141+F128+F71+F41+F27+F9+F374)</f>
        <v>#REF!</v>
      </c>
      <c r="G498" s="15" t="e">
        <f>SUM(G472+G465+G422+G402+G292+#REF!+G171+G168+G163+G159+G141+G128+G71+G41+G27+G9+G374)</f>
        <v>#REF!</v>
      </c>
      <c r="H498" s="14">
        <f>SUM(H9+H15+H27+H41+H68+H71+H128+H141+H159+H163+H168+H171+H271+H292+H374+H402+H422+H465+H472)</f>
        <v>22327616.8</v>
      </c>
      <c r="I498" s="16">
        <f>H498/E498</f>
        <v>0.469015456055409</v>
      </c>
      <c r="J498" s="14">
        <f>SUM(J9+J15+J27+J41+J68+J71+J128+J141+J159+J163+J168+J171+J271+J292+J374+J402+J422+J465+J472)</f>
        <v>0</v>
      </c>
    </row>
    <row r="499" spans="1:10" ht="31.5" customHeight="1" thickTop="1">
      <c r="A499" s="7"/>
      <c r="B499" s="2"/>
      <c r="C499" s="2"/>
      <c r="D499" s="10" t="s">
        <v>360</v>
      </c>
      <c r="E499" s="4"/>
      <c r="F499" s="4"/>
      <c r="G499" s="5"/>
      <c r="H499" s="5"/>
      <c r="I499" s="5"/>
      <c r="J499" s="4"/>
    </row>
    <row r="500" spans="1:10" ht="15.75">
      <c r="A500" s="7"/>
      <c r="B500" s="2"/>
      <c r="C500" s="2"/>
      <c r="D500" s="10"/>
      <c r="E500" s="4"/>
      <c r="F500" s="4"/>
      <c r="G500" s="5"/>
      <c r="H500" s="5"/>
      <c r="I500" s="5"/>
      <c r="J500" s="4"/>
    </row>
    <row r="501" spans="1:10" ht="15.75">
      <c r="A501" s="7"/>
      <c r="B501" s="2"/>
      <c r="C501" s="2"/>
      <c r="D501" s="10"/>
      <c r="E501" s="4"/>
      <c r="F501" s="4"/>
      <c r="G501" s="5"/>
      <c r="H501" s="5"/>
      <c r="I501" s="5"/>
      <c r="J501" s="4"/>
    </row>
    <row r="503" spans="5:8" ht="12.75">
      <c r="E503" s="9"/>
      <c r="F503" s="9"/>
      <c r="G503" s="9"/>
      <c r="H503" s="9"/>
    </row>
    <row r="504" spans="5:8" ht="12.75">
      <c r="E504" s="9"/>
      <c r="F504" s="9"/>
      <c r="G504" s="9"/>
      <c r="H504" s="9"/>
    </row>
  </sheetData>
  <sheetProtection/>
  <mergeCells count="10">
    <mergeCell ref="I1:J3"/>
    <mergeCell ref="A4:J4"/>
    <mergeCell ref="A6:A7"/>
    <mergeCell ref="B6:B7"/>
    <mergeCell ref="C6:C7"/>
    <mergeCell ref="D6:D7"/>
    <mergeCell ref="E6:E7"/>
    <mergeCell ref="H6:H7"/>
    <mergeCell ref="I6:I7"/>
    <mergeCell ref="J6:J7"/>
  </mergeCells>
  <printOptions/>
  <pageMargins left="0.7" right="0.7" top="0.75" bottom="0.75" header="0.3" footer="0.3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1"/>
  <sheetViews>
    <sheetView tabSelected="1" workbookViewId="0" topLeftCell="A107">
      <selection activeCell="B126" sqref="B126:E126"/>
    </sheetView>
  </sheetViews>
  <sheetFormatPr defaultColWidth="8.8515625" defaultRowHeight="12.75"/>
  <cols>
    <col min="1" max="1" width="2.421875" style="0" customWidth="1"/>
    <col min="2" max="2" width="3.57421875" style="0" customWidth="1"/>
    <col min="3" max="3" width="5.421875" style="0" customWidth="1"/>
    <col min="4" max="4" width="4.28125" style="0" customWidth="1"/>
    <col min="5" max="5" width="12.140625" style="277" customWidth="1"/>
    <col min="6" max="6" width="10.7109375" style="0" customWidth="1"/>
    <col min="7" max="7" width="10.28125" style="0" customWidth="1"/>
    <col min="8" max="8" width="10.00390625" style="124" customWidth="1"/>
    <col min="9" max="9" width="10.00390625" style="0" customWidth="1"/>
    <col min="10" max="10" width="8.00390625" style="0" customWidth="1"/>
    <col min="11" max="11" width="7.8515625" style="0" customWidth="1"/>
    <col min="12" max="12" width="14.140625" style="0" customWidth="1"/>
  </cols>
  <sheetData>
    <row r="1" spans="11:12" ht="8.25" customHeight="1">
      <c r="K1" s="282" t="s">
        <v>357</v>
      </c>
      <c r="L1" s="282"/>
    </row>
    <row r="2" spans="11:12" ht="6" customHeight="1">
      <c r="K2" s="282"/>
      <c r="L2" s="282"/>
    </row>
    <row r="3" spans="1:12" ht="30.75" customHeight="1">
      <c r="A3" s="126"/>
      <c r="B3" s="126"/>
      <c r="C3" s="126"/>
      <c r="D3" s="126"/>
      <c r="E3" s="278"/>
      <c r="F3" s="126"/>
      <c r="G3" s="126"/>
      <c r="H3" s="162"/>
      <c r="I3" s="126"/>
      <c r="J3" s="126"/>
      <c r="K3" s="282"/>
      <c r="L3" s="282"/>
    </row>
    <row r="4" spans="1:12" ht="25.5" customHeight="1">
      <c r="A4" s="385" t="s">
        <v>298</v>
      </c>
      <c r="B4" s="385"/>
      <c r="C4" s="385"/>
      <c r="D4" s="385"/>
      <c r="E4" s="385"/>
      <c r="F4" s="385"/>
      <c r="G4" s="385"/>
      <c r="H4" s="385"/>
      <c r="I4" s="386"/>
      <c r="J4" s="386"/>
      <c r="K4" s="386"/>
      <c r="L4" s="385"/>
    </row>
    <row r="5" spans="1:12" ht="34.5" customHeight="1">
      <c r="A5" s="387" t="s">
        <v>285</v>
      </c>
      <c r="B5" s="387" t="s">
        <v>238</v>
      </c>
      <c r="C5" s="390" t="s">
        <v>286</v>
      </c>
      <c r="D5" s="387" t="s">
        <v>287</v>
      </c>
      <c r="E5" s="393" t="s">
        <v>288</v>
      </c>
      <c r="F5" s="390" t="s">
        <v>289</v>
      </c>
      <c r="G5" s="390" t="s">
        <v>299</v>
      </c>
      <c r="H5" s="396" t="s">
        <v>312</v>
      </c>
      <c r="I5" s="380" t="s">
        <v>311</v>
      </c>
      <c r="J5" s="380"/>
      <c r="K5" s="380"/>
      <c r="L5" s="381" t="s">
        <v>300</v>
      </c>
    </row>
    <row r="6" spans="1:12" ht="72" customHeight="1">
      <c r="A6" s="388"/>
      <c r="B6" s="388"/>
      <c r="C6" s="391"/>
      <c r="D6" s="388"/>
      <c r="E6" s="394"/>
      <c r="F6" s="391"/>
      <c r="G6" s="391"/>
      <c r="H6" s="397"/>
      <c r="I6" s="384" t="s">
        <v>290</v>
      </c>
      <c r="J6" s="384" t="s">
        <v>291</v>
      </c>
      <c r="K6" s="384" t="s">
        <v>292</v>
      </c>
      <c r="L6" s="382"/>
    </row>
    <row r="7" spans="1:12" ht="12.75" hidden="1">
      <c r="A7" s="388"/>
      <c r="B7" s="388"/>
      <c r="C7" s="391"/>
      <c r="D7" s="388"/>
      <c r="E7" s="394"/>
      <c r="F7" s="391"/>
      <c r="G7" s="391"/>
      <c r="H7" s="397"/>
      <c r="I7" s="384"/>
      <c r="J7" s="384"/>
      <c r="K7" s="384"/>
      <c r="L7" s="382"/>
    </row>
    <row r="8" spans="1:12" ht="12.75" hidden="1">
      <c r="A8" s="388"/>
      <c r="B8" s="388"/>
      <c r="C8" s="391"/>
      <c r="D8" s="388"/>
      <c r="E8" s="394"/>
      <c r="F8" s="391"/>
      <c r="G8" s="391"/>
      <c r="H8" s="397"/>
      <c r="I8" s="384"/>
      <c r="J8" s="384"/>
      <c r="K8" s="384"/>
      <c r="L8" s="382"/>
    </row>
    <row r="9" spans="1:12" ht="12.75" hidden="1">
      <c r="A9" s="389"/>
      <c r="B9" s="389"/>
      <c r="C9" s="392"/>
      <c r="D9" s="389"/>
      <c r="E9" s="395"/>
      <c r="F9" s="392"/>
      <c r="G9" s="392"/>
      <c r="H9" s="398"/>
      <c r="I9" s="384"/>
      <c r="J9" s="384"/>
      <c r="K9" s="384"/>
      <c r="L9" s="383"/>
    </row>
    <row r="10" spans="1:12" ht="12.75">
      <c r="A10" s="144">
        <v>1</v>
      </c>
      <c r="B10" s="144">
        <v>2</v>
      </c>
      <c r="C10" s="144">
        <v>3</v>
      </c>
      <c r="D10" s="144">
        <v>4</v>
      </c>
      <c r="E10" s="279">
        <v>5</v>
      </c>
      <c r="F10" s="144">
        <v>6</v>
      </c>
      <c r="G10" s="144">
        <v>7</v>
      </c>
      <c r="H10" s="155">
        <v>8</v>
      </c>
      <c r="I10" s="157">
        <v>9</v>
      </c>
      <c r="J10" s="157">
        <v>10</v>
      </c>
      <c r="K10" s="157">
        <v>11</v>
      </c>
      <c r="L10" s="156">
        <v>12</v>
      </c>
    </row>
    <row r="11" spans="1:12" ht="12.75">
      <c r="A11" s="319">
        <v>1</v>
      </c>
      <c r="B11" s="319">
        <v>600</v>
      </c>
      <c r="C11" s="319">
        <v>60016</v>
      </c>
      <c r="D11" s="319">
        <v>6050</v>
      </c>
      <c r="E11" s="340" t="s">
        <v>301</v>
      </c>
      <c r="F11" s="324">
        <v>1500000</v>
      </c>
      <c r="G11" s="324">
        <v>20000</v>
      </c>
      <c r="H11" s="324">
        <v>0</v>
      </c>
      <c r="I11" s="376">
        <v>0</v>
      </c>
      <c r="J11" s="378"/>
      <c r="K11" s="145"/>
      <c r="L11" s="322" t="s">
        <v>302</v>
      </c>
    </row>
    <row r="12" spans="1:12" ht="30" customHeight="1">
      <c r="A12" s="320"/>
      <c r="B12" s="320"/>
      <c r="C12" s="320"/>
      <c r="D12" s="320"/>
      <c r="E12" s="341"/>
      <c r="F12" s="325"/>
      <c r="G12" s="325"/>
      <c r="H12" s="325"/>
      <c r="I12" s="376"/>
      <c r="J12" s="378"/>
      <c r="K12" s="145"/>
      <c r="L12" s="323"/>
    </row>
    <row r="13" spans="1:12" ht="12.75" hidden="1">
      <c r="A13" s="320"/>
      <c r="B13" s="320"/>
      <c r="C13" s="320"/>
      <c r="D13" s="320"/>
      <c r="E13" s="341"/>
      <c r="F13" s="325"/>
      <c r="G13" s="325"/>
      <c r="H13" s="325"/>
      <c r="I13" s="376"/>
      <c r="J13" s="378"/>
      <c r="K13" s="145"/>
      <c r="L13" s="323"/>
    </row>
    <row r="14" spans="1:12" ht="12.75" hidden="1">
      <c r="A14" s="321"/>
      <c r="B14" s="321"/>
      <c r="C14" s="321"/>
      <c r="D14" s="321"/>
      <c r="E14" s="342"/>
      <c r="F14" s="326"/>
      <c r="G14" s="326"/>
      <c r="H14" s="326"/>
      <c r="I14" s="377"/>
      <c r="J14" s="379"/>
      <c r="K14" s="145"/>
      <c r="L14" s="327"/>
    </row>
    <row r="15" spans="1:12" ht="12.75">
      <c r="A15" s="319">
        <v>2</v>
      </c>
      <c r="B15" s="319">
        <v>600</v>
      </c>
      <c r="C15" s="319">
        <v>60016</v>
      </c>
      <c r="D15" s="373" t="s">
        <v>303</v>
      </c>
      <c r="E15" s="340" t="s">
        <v>304</v>
      </c>
      <c r="F15" s="324">
        <v>574000</v>
      </c>
      <c r="G15" s="324">
        <v>574000</v>
      </c>
      <c r="H15" s="324">
        <v>0</v>
      </c>
      <c r="I15" s="318">
        <v>0</v>
      </c>
      <c r="J15" s="315"/>
      <c r="K15" s="146"/>
      <c r="L15" s="322" t="s">
        <v>313</v>
      </c>
    </row>
    <row r="16" spans="1:12" ht="12.75">
      <c r="A16" s="320"/>
      <c r="B16" s="320"/>
      <c r="C16" s="320"/>
      <c r="D16" s="374"/>
      <c r="E16" s="341"/>
      <c r="F16" s="325"/>
      <c r="G16" s="325"/>
      <c r="H16" s="325"/>
      <c r="I16" s="316"/>
      <c r="J16" s="316"/>
      <c r="K16" s="147"/>
      <c r="L16" s="323"/>
    </row>
    <row r="17" spans="1:12" ht="12.75">
      <c r="A17" s="320"/>
      <c r="B17" s="320"/>
      <c r="C17" s="320"/>
      <c r="D17" s="374"/>
      <c r="E17" s="341"/>
      <c r="F17" s="325"/>
      <c r="G17" s="325"/>
      <c r="H17" s="325"/>
      <c r="I17" s="316"/>
      <c r="J17" s="316"/>
      <c r="K17" s="147"/>
      <c r="L17" s="323"/>
    </row>
    <row r="18" spans="1:12" ht="24.75" customHeight="1">
      <c r="A18" s="321"/>
      <c r="B18" s="321"/>
      <c r="C18" s="321"/>
      <c r="D18" s="375"/>
      <c r="E18" s="342"/>
      <c r="F18" s="326"/>
      <c r="G18" s="326"/>
      <c r="H18" s="326"/>
      <c r="I18" s="317"/>
      <c r="J18" s="317"/>
      <c r="K18" s="148"/>
      <c r="L18" s="327"/>
    </row>
    <row r="19" spans="1:12" ht="12.75">
      <c r="A19" s="319">
        <v>3</v>
      </c>
      <c r="B19" s="370">
        <v>600</v>
      </c>
      <c r="C19" s="370">
        <v>60016</v>
      </c>
      <c r="D19" s="370">
        <v>6050</v>
      </c>
      <c r="E19" s="337" t="s">
        <v>305</v>
      </c>
      <c r="F19" s="367">
        <v>110000</v>
      </c>
      <c r="G19" s="367">
        <v>110000</v>
      </c>
      <c r="H19" s="324">
        <v>0</v>
      </c>
      <c r="I19" s="318">
        <v>0</v>
      </c>
      <c r="J19" s="318"/>
      <c r="K19" s="318"/>
      <c r="L19" s="322" t="s">
        <v>307</v>
      </c>
    </row>
    <row r="20" spans="1:12" ht="12.75">
      <c r="A20" s="320"/>
      <c r="B20" s="371"/>
      <c r="C20" s="371"/>
      <c r="D20" s="371"/>
      <c r="E20" s="338"/>
      <c r="F20" s="368"/>
      <c r="G20" s="368"/>
      <c r="H20" s="325"/>
      <c r="I20" s="316"/>
      <c r="J20" s="316"/>
      <c r="K20" s="316"/>
      <c r="L20" s="323"/>
    </row>
    <row r="21" spans="1:12" ht="2.25" customHeight="1">
      <c r="A21" s="320"/>
      <c r="B21" s="371"/>
      <c r="C21" s="371"/>
      <c r="D21" s="371"/>
      <c r="E21" s="338"/>
      <c r="F21" s="368"/>
      <c r="G21" s="368"/>
      <c r="H21" s="325"/>
      <c r="I21" s="316"/>
      <c r="J21" s="316"/>
      <c r="K21" s="316"/>
      <c r="L21" s="323"/>
    </row>
    <row r="22" spans="1:12" ht="24" customHeight="1">
      <c r="A22" s="320"/>
      <c r="B22" s="371"/>
      <c r="C22" s="371"/>
      <c r="D22" s="371"/>
      <c r="E22" s="338"/>
      <c r="F22" s="368"/>
      <c r="G22" s="368"/>
      <c r="H22" s="325"/>
      <c r="I22" s="316"/>
      <c r="J22" s="316"/>
      <c r="K22" s="316"/>
      <c r="L22" s="323"/>
    </row>
    <row r="23" spans="1:12" ht="12.75" customHeight="1" hidden="1">
      <c r="A23" s="321"/>
      <c r="B23" s="372"/>
      <c r="C23" s="372"/>
      <c r="D23" s="372"/>
      <c r="E23" s="339"/>
      <c r="F23" s="369"/>
      <c r="G23" s="369"/>
      <c r="H23" s="326"/>
      <c r="I23" s="149"/>
      <c r="J23" s="149"/>
      <c r="K23" s="149"/>
      <c r="L23" s="129"/>
    </row>
    <row r="24" spans="1:12" ht="12.75">
      <c r="A24" s="319">
        <v>4</v>
      </c>
      <c r="B24" s="319">
        <v>600</v>
      </c>
      <c r="C24" s="319">
        <v>60016</v>
      </c>
      <c r="D24" s="319">
        <v>6050</v>
      </c>
      <c r="E24" s="337" t="s">
        <v>306</v>
      </c>
      <c r="F24" s="324">
        <v>420000</v>
      </c>
      <c r="G24" s="324">
        <v>420000</v>
      </c>
      <c r="H24" s="324">
        <v>0</v>
      </c>
      <c r="I24" s="318">
        <v>0</v>
      </c>
      <c r="J24" s="130"/>
      <c r="K24" s="130"/>
      <c r="L24" s="322" t="s">
        <v>307</v>
      </c>
    </row>
    <row r="25" spans="1:12" ht="12.75">
      <c r="A25" s="320"/>
      <c r="B25" s="320"/>
      <c r="C25" s="320"/>
      <c r="D25" s="320"/>
      <c r="E25" s="338"/>
      <c r="F25" s="325"/>
      <c r="G25" s="325"/>
      <c r="H25" s="325"/>
      <c r="I25" s="316"/>
      <c r="J25" s="131"/>
      <c r="K25" s="131"/>
      <c r="L25" s="323"/>
    </row>
    <row r="26" spans="1:12" ht="5.25" customHeight="1">
      <c r="A26" s="320"/>
      <c r="B26" s="320"/>
      <c r="C26" s="320"/>
      <c r="D26" s="320"/>
      <c r="E26" s="338"/>
      <c r="F26" s="325"/>
      <c r="G26" s="325"/>
      <c r="H26" s="325"/>
      <c r="I26" s="316"/>
      <c r="J26" s="131"/>
      <c r="K26" s="131"/>
      <c r="L26" s="323"/>
    </row>
    <row r="27" spans="1:12" ht="10.5" customHeight="1">
      <c r="A27" s="320"/>
      <c r="B27" s="320"/>
      <c r="C27" s="320"/>
      <c r="D27" s="320"/>
      <c r="E27" s="338"/>
      <c r="F27" s="325"/>
      <c r="G27" s="325"/>
      <c r="H27" s="325"/>
      <c r="I27" s="316"/>
      <c r="J27" s="131"/>
      <c r="K27" s="131"/>
      <c r="L27" s="323"/>
    </row>
    <row r="28" spans="1:12" ht="12.75" hidden="1">
      <c r="A28" s="320"/>
      <c r="B28" s="320"/>
      <c r="C28" s="320"/>
      <c r="D28" s="320"/>
      <c r="E28" s="338"/>
      <c r="F28" s="325"/>
      <c r="G28" s="325"/>
      <c r="H28" s="325"/>
      <c r="I28" s="316"/>
      <c r="J28" s="131"/>
      <c r="K28" s="131"/>
      <c r="L28" s="323"/>
    </row>
    <row r="29" spans="1:12" ht="39" customHeight="1">
      <c r="A29" s="152">
        <v>5</v>
      </c>
      <c r="B29" s="152">
        <v>600</v>
      </c>
      <c r="C29" s="152">
        <v>60016</v>
      </c>
      <c r="D29" s="152">
        <v>6050</v>
      </c>
      <c r="E29" s="153" t="s">
        <v>308</v>
      </c>
      <c r="F29" s="154">
        <v>63000</v>
      </c>
      <c r="G29" s="154">
        <v>63000</v>
      </c>
      <c r="H29" s="154">
        <v>0</v>
      </c>
      <c r="I29" s="138">
        <v>0</v>
      </c>
      <c r="J29" s="138"/>
      <c r="K29" s="138"/>
      <c r="L29" s="161" t="s">
        <v>307</v>
      </c>
    </row>
    <row r="30" spans="1:12" ht="41.25" customHeight="1">
      <c r="A30" s="152">
        <v>6</v>
      </c>
      <c r="B30" s="152">
        <v>600</v>
      </c>
      <c r="C30" s="152">
        <v>60016</v>
      </c>
      <c r="D30" s="152">
        <v>6050</v>
      </c>
      <c r="E30" s="153" t="s">
        <v>309</v>
      </c>
      <c r="F30" s="154">
        <v>140000</v>
      </c>
      <c r="G30" s="154">
        <v>140000</v>
      </c>
      <c r="H30" s="154">
        <v>0</v>
      </c>
      <c r="I30" s="138">
        <v>0</v>
      </c>
      <c r="J30" s="138"/>
      <c r="K30" s="138"/>
      <c r="L30" s="161" t="s">
        <v>307</v>
      </c>
    </row>
    <row r="31" spans="1:12" ht="48" customHeight="1">
      <c r="A31" s="152">
        <v>7</v>
      </c>
      <c r="B31" s="152">
        <v>600</v>
      </c>
      <c r="C31" s="152">
        <v>60016</v>
      </c>
      <c r="D31" s="152">
        <v>6050</v>
      </c>
      <c r="E31" s="153" t="s">
        <v>310</v>
      </c>
      <c r="F31" s="154">
        <v>300000</v>
      </c>
      <c r="G31" s="154">
        <v>286027</v>
      </c>
      <c r="H31" s="154">
        <v>0</v>
      </c>
      <c r="I31" s="138">
        <v>0</v>
      </c>
      <c r="J31" s="138"/>
      <c r="K31" s="138"/>
      <c r="L31" s="161" t="s">
        <v>307</v>
      </c>
    </row>
    <row r="32" spans="1:12" ht="12.75">
      <c r="A32" s="320">
        <v>8</v>
      </c>
      <c r="B32" s="320">
        <v>600</v>
      </c>
      <c r="C32" s="320">
        <v>60095</v>
      </c>
      <c r="D32" s="320">
        <v>6300</v>
      </c>
      <c r="E32" s="338" t="s">
        <v>293</v>
      </c>
      <c r="F32" s="325">
        <v>46440000</v>
      </c>
      <c r="G32" s="325">
        <v>2150000</v>
      </c>
      <c r="H32" s="325">
        <v>461160</v>
      </c>
      <c r="I32" s="316">
        <v>461160</v>
      </c>
      <c r="J32" s="131"/>
      <c r="K32" s="159"/>
      <c r="L32" s="366" t="s">
        <v>314</v>
      </c>
    </row>
    <row r="33" spans="1:12" ht="12.75">
      <c r="A33" s="320"/>
      <c r="B33" s="320"/>
      <c r="C33" s="320"/>
      <c r="D33" s="320"/>
      <c r="E33" s="338"/>
      <c r="F33" s="325"/>
      <c r="G33" s="325"/>
      <c r="H33" s="325"/>
      <c r="I33" s="316"/>
      <c r="J33" s="131"/>
      <c r="K33" s="159"/>
      <c r="L33" s="366"/>
    </row>
    <row r="34" spans="1:12" ht="12.75">
      <c r="A34" s="320"/>
      <c r="B34" s="320"/>
      <c r="C34" s="320"/>
      <c r="D34" s="320"/>
      <c r="E34" s="338"/>
      <c r="F34" s="325"/>
      <c r="G34" s="325"/>
      <c r="H34" s="325"/>
      <c r="I34" s="316"/>
      <c r="J34" s="131"/>
      <c r="K34" s="159"/>
      <c r="L34" s="366"/>
    </row>
    <row r="35" spans="1:12" ht="17.25" customHeight="1">
      <c r="A35" s="321"/>
      <c r="B35" s="321"/>
      <c r="C35" s="321"/>
      <c r="D35" s="321"/>
      <c r="E35" s="339"/>
      <c r="F35" s="326"/>
      <c r="G35" s="326"/>
      <c r="H35" s="326"/>
      <c r="I35" s="317"/>
      <c r="J35" s="132"/>
      <c r="K35" s="160"/>
      <c r="L35" s="366"/>
    </row>
    <row r="36" spans="1:12" ht="12.75">
      <c r="A36" s="319">
        <v>9</v>
      </c>
      <c r="B36" s="319">
        <v>600</v>
      </c>
      <c r="C36" s="319">
        <v>60095</v>
      </c>
      <c r="D36" s="319">
        <v>6050</v>
      </c>
      <c r="E36" s="337" t="s">
        <v>294</v>
      </c>
      <c r="F36" s="324">
        <v>20000</v>
      </c>
      <c r="G36" s="324">
        <v>20000</v>
      </c>
      <c r="H36" s="324">
        <v>5930</v>
      </c>
      <c r="I36" s="318">
        <v>5930</v>
      </c>
      <c r="J36" s="130"/>
      <c r="K36" s="130"/>
      <c r="L36" s="363" t="s">
        <v>307</v>
      </c>
    </row>
    <row r="37" spans="1:12" ht="12.75">
      <c r="A37" s="320"/>
      <c r="B37" s="320"/>
      <c r="C37" s="320"/>
      <c r="D37" s="320"/>
      <c r="E37" s="338"/>
      <c r="F37" s="325"/>
      <c r="G37" s="325"/>
      <c r="H37" s="325"/>
      <c r="I37" s="316"/>
      <c r="J37" s="131"/>
      <c r="K37" s="131"/>
      <c r="L37" s="323"/>
    </row>
    <row r="38" spans="1:12" ht="12.75">
      <c r="A38" s="320"/>
      <c r="B38" s="320"/>
      <c r="C38" s="320"/>
      <c r="D38" s="320"/>
      <c r="E38" s="338"/>
      <c r="F38" s="325"/>
      <c r="G38" s="325"/>
      <c r="H38" s="325"/>
      <c r="I38" s="316"/>
      <c r="J38" s="131"/>
      <c r="K38" s="131"/>
      <c r="L38" s="323"/>
    </row>
    <row r="39" spans="1:12" ht="8.25" customHeight="1">
      <c r="A39" s="321"/>
      <c r="B39" s="321"/>
      <c r="C39" s="321"/>
      <c r="D39" s="321"/>
      <c r="E39" s="339"/>
      <c r="F39" s="326"/>
      <c r="G39" s="326"/>
      <c r="H39" s="326"/>
      <c r="I39" s="317"/>
      <c r="J39" s="132"/>
      <c r="K39" s="132"/>
      <c r="L39" s="327"/>
    </row>
    <row r="40" spans="1:12" ht="12.75">
      <c r="A40" s="319">
        <v>10</v>
      </c>
      <c r="B40" s="319">
        <v>700</v>
      </c>
      <c r="C40" s="319">
        <v>70001</v>
      </c>
      <c r="D40" s="319">
        <v>6210</v>
      </c>
      <c r="E40" s="337" t="s">
        <v>358</v>
      </c>
      <c r="F40" s="324">
        <v>18000</v>
      </c>
      <c r="G40" s="324">
        <v>18000</v>
      </c>
      <c r="H40" s="324">
        <v>18000</v>
      </c>
      <c r="I40" s="318">
        <v>18000</v>
      </c>
      <c r="J40" s="130"/>
      <c r="K40" s="130"/>
      <c r="L40" s="363" t="s">
        <v>307</v>
      </c>
    </row>
    <row r="41" spans="1:12" ht="12.75">
      <c r="A41" s="320"/>
      <c r="B41" s="320"/>
      <c r="C41" s="320"/>
      <c r="D41" s="320"/>
      <c r="E41" s="338"/>
      <c r="F41" s="325"/>
      <c r="G41" s="325"/>
      <c r="H41" s="325"/>
      <c r="I41" s="316"/>
      <c r="J41" s="131"/>
      <c r="K41" s="131"/>
      <c r="L41" s="323"/>
    </row>
    <row r="42" spans="1:12" ht="12.75">
      <c r="A42" s="320"/>
      <c r="B42" s="320"/>
      <c r="C42" s="320"/>
      <c r="D42" s="320"/>
      <c r="E42" s="338"/>
      <c r="F42" s="325"/>
      <c r="G42" s="325"/>
      <c r="H42" s="325"/>
      <c r="I42" s="316"/>
      <c r="J42" s="131"/>
      <c r="K42" s="131"/>
      <c r="L42" s="323"/>
    </row>
    <row r="43" spans="1:12" ht="12.75">
      <c r="A43" s="364"/>
      <c r="B43" s="364"/>
      <c r="C43" s="364"/>
      <c r="D43" s="364"/>
      <c r="E43" s="356"/>
      <c r="F43" s="365"/>
      <c r="G43" s="365"/>
      <c r="H43" s="365"/>
      <c r="I43" s="362"/>
      <c r="J43" s="132"/>
      <c r="K43" s="132"/>
      <c r="L43" s="327"/>
    </row>
    <row r="44" spans="1:12" ht="75.75" customHeight="1">
      <c r="A44" s="152">
        <v>11</v>
      </c>
      <c r="B44" s="152">
        <v>700</v>
      </c>
      <c r="C44" s="152">
        <v>70005</v>
      </c>
      <c r="D44" s="152">
        <v>6050</v>
      </c>
      <c r="E44" s="153" t="s">
        <v>315</v>
      </c>
      <c r="F44" s="154">
        <v>300000</v>
      </c>
      <c r="G44" s="154">
        <v>300000</v>
      </c>
      <c r="H44" s="154">
        <v>0</v>
      </c>
      <c r="I44" s="138">
        <v>0</v>
      </c>
      <c r="J44" s="138"/>
      <c r="K44" s="138"/>
      <c r="L44" s="161" t="s">
        <v>307</v>
      </c>
    </row>
    <row r="45" spans="1:12" ht="34.5" customHeight="1">
      <c r="A45" s="152">
        <v>12</v>
      </c>
      <c r="B45" s="152">
        <v>700</v>
      </c>
      <c r="C45" s="152">
        <v>70005</v>
      </c>
      <c r="D45" s="152">
        <v>6050</v>
      </c>
      <c r="E45" s="153" t="s">
        <v>316</v>
      </c>
      <c r="F45" s="154">
        <v>50000</v>
      </c>
      <c r="G45" s="154">
        <v>50000</v>
      </c>
      <c r="H45" s="154">
        <v>0</v>
      </c>
      <c r="I45" s="138">
        <v>0</v>
      </c>
      <c r="J45" s="138"/>
      <c r="K45" s="138"/>
      <c r="L45" s="161" t="s">
        <v>307</v>
      </c>
    </row>
    <row r="46" spans="1:12" ht="55.5" customHeight="1">
      <c r="A46" s="152">
        <v>13</v>
      </c>
      <c r="B46" s="152">
        <v>700</v>
      </c>
      <c r="C46" s="152">
        <v>70005</v>
      </c>
      <c r="D46" s="152">
        <v>6050</v>
      </c>
      <c r="E46" s="153" t="s">
        <v>317</v>
      </c>
      <c r="F46" s="154">
        <v>1120000</v>
      </c>
      <c r="G46" s="154">
        <v>60000</v>
      </c>
      <c r="H46" s="154">
        <v>29031.07</v>
      </c>
      <c r="I46" s="138">
        <v>29031.07</v>
      </c>
      <c r="J46" s="138"/>
      <c r="K46" s="138"/>
      <c r="L46" s="161" t="s">
        <v>307</v>
      </c>
    </row>
    <row r="47" spans="1:12" ht="62.25" customHeight="1">
      <c r="A47" s="152">
        <v>14</v>
      </c>
      <c r="B47" s="152">
        <v>720</v>
      </c>
      <c r="C47" s="152">
        <v>72095</v>
      </c>
      <c r="D47" s="152">
        <v>6050</v>
      </c>
      <c r="E47" s="153" t="s">
        <v>318</v>
      </c>
      <c r="F47" s="154">
        <v>200000</v>
      </c>
      <c r="G47" s="154">
        <v>100000</v>
      </c>
      <c r="H47" s="154">
        <v>0</v>
      </c>
      <c r="I47" s="138">
        <v>0</v>
      </c>
      <c r="J47" s="138"/>
      <c r="K47" s="138"/>
      <c r="L47" s="161" t="s">
        <v>319</v>
      </c>
    </row>
    <row r="48" spans="1:12" ht="12.75">
      <c r="A48" s="304">
        <v>15</v>
      </c>
      <c r="B48" s="304">
        <v>750</v>
      </c>
      <c r="C48" s="304">
        <v>75023</v>
      </c>
      <c r="D48" s="304">
        <v>6060</v>
      </c>
      <c r="E48" s="308" t="s">
        <v>320</v>
      </c>
      <c r="F48" s="301">
        <v>4000</v>
      </c>
      <c r="G48" s="301">
        <v>4000</v>
      </c>
      <c r="H48" s="301">
        <v>3989.4</v>
      </c>
      <c r="I48" s="343">
        <v>3989.4</v>
      </c>
      <c r="J48" s="133"/>
      <c r="K48" s="133"/>
      <c r="L48" s="353" t="s">
        <v>321</v>
      </c>
    </row>
    <row r="49" spans="1:12" ht="12.75">
      <c r="A49" s="348"/>
      <c r="B49" s="348"/>
      <c r="C49" s="348"/>
      <c r="D49" s="348"/>
      <c r="E49" s="358"/>
      <c r="F49" s="302"/>
      <c r="G49" s="302"/>
      <c r="H49" s="302"/>
      <c r="I49" s="344"/>
      <c r="J49" s="133"/>
      <c r="K49" s="133"/>
      <c r="L49" s="354"/>
    </row>
    <row r="50" spans="1:12" ht="12.75">
      <c r="A50" s="348"/>
      <c r="B50" s="348"/>
      <c r="C50" s="348"/>
      <c r="D50" s="348"/>
      <c r="E50" s="358"/>
      <c r="F50" s="302"/>
      <c r="G50" s="302"/>
      <c r="H50" s="302"/>
      <c r="I50" s="344"/>
      <c r="J50" s="133"/>
      <c r="K50" s="133"/>
      <c r="L50" s="354"/>
    </row>
    <row r="51" spans="1:12" ht="12.75">
      <c r="A51" s="305"/>
      <c r="B51" s="305"/>
      <c r="C51" s="305"/>
      <c r="D51" s="305"/>
      <c r="E51" s="309"/>
      <c r="F51" s="303"/>
      <c r="G51" s="303"/>
      <c r="H51" s="303"/>
      <c r="I51" s="345"/>
      <c r="J51" s="134"/>
      <c r="K51" s="134"/>
      <c r="L51" s="355"/>
    </row>
    <row r="52" spans="1:12" ht="12.75">
      <c r="A52" s="304">
        <v>16</v>
      </c>
      <c r="B52" s="304">
        <v>750</v>
      </c>
      <c r="C52" s="304">
        <v>75023</v>
      </c>
      <c r="D52" s="304">
        <v>6060</v>
      </c>
      <c r="E52" s="308" t="s">
        <v>322</v>
      </c>
      <c r="F52" s="301">
        <v>14485</v>
      </c>
      <c r="G52" s="301">
        <v>14485</v>
      </c>
      <c r="H52" s="301">
        <v>0</v>
      </c>
      <c r="I52" s="343">
        <v>0</v>
      </c>
      <c r="J52" s="135"/>
      <c r="K52" s="343"/>
      <c r="L52" s="353" t="s">
        <v>323</v>
      </c>
    </row>
    <row r="53" spans="1:12" ht="12.75">
      <c r="A53" s="348"/>
      <c r="B53" s="348"/>
      <c r="C53" s="348"/>
      <c r="D53" s="348"/>
      <c r="E53" s="358"/>
      <c r="F53" s="302"/>
      <c r="G53" s="302"/>
      <c r="H53" s="302"/>
      <c r="I53" s="344"/>
      <c r="J53" s="136"/>
      <c r="K53" s="344"/>
      <c r="L53" s="354"/>
    </row>
    <row r="54" spans="1:12" ht="12.75">
      <c r="A54" s="348"/>
      <c r="B54" s="348"/>
      <c r="C54" s="348"/>
      <c r="D54" s="348"/>
      <c r="E54" s="358"/>
      <c r="F54" s="302"/>
      <c r="G54" s="302"/>
      <c r="H54" s="302"/>
      <c r="I54" s="344"/>
      <c r="J54" s="136"/>
      <c r="K54" s="344"/>
      <c r="L54" s="354"/>
    </row>
    <row r="55" spans="1:12" ht="3" customHeight="1">
      <c r="A55" s="305"/>
      <c r="B55" s="305"/>
      <c r="C55" s="305"/>
      <c r="D55" s="305"/>
      <c r="E55" s="309"/>
      <c r="F55" s="303"/>
      <c r="G55" s="303"/>
      <c r="H55" s="303"/>
      <c r="I55" s="345"/>
      <c r="J55" s="137"/>
      <c r="K55" s="345"/>
      <c r="L55" s="355"/>
    </row>
    <row r="56" spans="1:12" ht="12.75">
      <c r="A56" s="304">
        <v>17</v>
      </c>
      <c r="B56" s="304">
        <v>750</v>
      </c>
      <c r="C56" s="304">
        <v>75023</v>
      </c>
      <c r="D56" s="304">
        <v>6060</v>
      </c>
      <c r="E56" s="308" t="s">
        <v>324</v>
      </c>
      <c r="F56" s="301">
        <v>79000</v>
      </c>
      <c r="G56" s="301">
        <v>35000</v>
      </c>
      <c r="H56" s="301">
        <v>29463</v>
      </c>
      <c r="I56" s="343">
        <v>29463</v>
      </c>
      <c r="J56" s="135"/>
      <c r="K56" s="135"/>
      <c r="L56" s="353" t="s">
        <v>321</v>
      </c>
    </row>
    <row r="57" spans="1:12" ht="12.75">
      <c r="A57" s="348"/>
      <c r="B57" s="348"/>
      <c r="C57" s="348"/>
      <c r="D57" s="348"/>
      <c r="E57" s="358"/>
      <c r="F57" s="302"/>
      <c r="G57" s="302"/>
      <c r="H57" s="302"/>
      <c r="I57" s="344"/>
      <c r="J57" s="136"/>
      <c r="K57" s="136"/>
      <c r="L57" s="354"/>
    </row>
    <row r="58" spans="1:12" ht="12.75">
      <c r="A58" s="348"/>
      <c r="B58" s="348"/>
      <c r="C58" s="348"/>
      <c r="D58" s="348"/>
      <c r="E58" s="358"/>
      <c r="F58" s="302"/>
      <c r="G58" s="302"/>
      <c r="H58" s="302"/>
      <c r="I58" s="344"/>
      <c r="J58" s="136"/>
      <c r="K58" s="136"/>
      <c r="L58" s="354"/>
    </row>
    <row r="59" spans="1:12" ht="4.5" customHeight="1">
      <c r="A59" s="305"/>
      <c r="B59" s="305"/>
      <c r="C59" s="305"/>
      <c r="D59" s="305"/>
      <c r="E59" s="309"/>
      <c r="F59" s="303"/>
      <c r="G59" s="303"/>
      <c r="H59" s="303"/>
      <c r="I59" s="345"/>
      <c r="J59" s="137"/>
      <c r="K59" s="137"/>
      <c r="L59" s="355"/>
    </row>
    <row r="60" spans="1:12" ht="55.5" customHeight="1">
      <c r="A60" s="152">
        <v>18</v>
      </c>
      <c r="B60" s="152">
        <v>750</v>
      </c>
      <c r="C60" s="152">
        <v>75023</v>
      </c>
      <c r="D60" s="152">
        <v>6050</v>
      </c>
      <c r="E60" s="153" t="s">
        <v>325</v>
      </c>
      <c r="F60" s="154">
        <v>32000</v>
      </c>
      <c r="G60" s="154">
        <v>10000</v>
      </c>
      <c r="H60" s="154">
        <v>4783.99</v>
      </c>
      <c r="I60" s="138">
        <v>4783.99</v>
      </c>
      <c r="J60" s="138"/>
      <c r="K60" s="138"/>
      <c r="L60" s="161" t="s">
        <v>321</v>
      </c>
    </row>
    <row r="61" spans="1:12" ht="12.75">
      <c r="A61" s="304">
        <v>19</v>
      </c>
      <c r="B61" s="304">
        <v>754</v>
      </c>
      <c r="C61" s="304">
        <v>75495</v>
      </c>
      <c r="D61" s="304">
        <v>6060</v>
      </c>
      <c r="E61" s="308" t="s">
        <v>326</v>
      </c>
      <c r="F61" s="301">
        <v>7500</v>
      </c>
      <c r="G61" s="301">
        <v>7500</v>
      </c>
      <c r="H61" s="301">
        <v>6997.99</v>
      </c>
      <c r="I61" s="343">
        <v>6997.99</v>
      </c>
      <c r="J61" s="135"/>
      <c r="K61" s="135"/>
      <c r="L61" s="359" t="s">
        <v>327</v>
      </c>
    </row>
    <row r="62" spans="1:12" ht="12.75">
      <c r="A62" s="348"/>
      <c r="B62" s="348"/>
      <c r="C62" s="348"/>
      <c r="D62" s="348"/>
      <c r="E62" s="358"/>
      <c r="F62" s="302"/>
      <c r="G62" s="302"/>
      <c r="H62" s="302"/>
      <c r="I62" s="344"/>
      <c r="J62" s="136"/>
      <c r="K62" s="136"/>
      <c r="L62" s="360"/>
    </row>
    <row r="63" spans="1:12" ht="12.75">
      <c r="A63" s="348"/>
      <c r="B63" s="348"/>
      <c r="C63" s="348"/>
      <c r="D63" s="348"/>
      <c r="E63" s="358"/>
      <c r="F63" s="302"/>
      <c r="G63" s="302"/>
      <c r="H63" s="302"/>
      <c r="I63" s="344"/>
      <c r="J63" s="136"/>
      <c r="K63" s="136"/>
      <c r="L63" s="360"/>
    </row>
    <row r="64" spans="1:12" ht="12.75">
      <c r="A64" s="305"/>
      <c r="B64" s="305"/>
      <c r="C64" s="305"/>
      <c r="D64" s="305"/>
      <c r="E64" s="309"/>
      <c r="F64" s="303"/>
      <c r="G64" s="303"/>
      <c r="H64" s="303"/>
      <c r="I64" s="345"/>
      <c r="J64" s="137"/>
      <c r="K64" s="137"/>
      <c r="L64" s="361"/>
    </row>
    <row r="65" spans="1:12" ht="12.75">
      <c r="A65" s="304">
        <v>20</v>
      </c>
      <c r="B65" s="357">
        <v>754</v>
      </c>
      <c r="C65" s="357">
        <v>75495</v>
      </c>
      <c r="D65" s="304">
        <v>6060</v>
      </c>
      <c r="E65" s="308" t="s">
        <v>328</v>
      </c>
      <c r="F65" s="301">
        <v>4000</v>
      </c>
      <c r="G65" s="301">
        <v>3973</v>
      </c>
      <c r="H65" s="301">
        <v>0</v>
      </c>
      <c r="I65" s="343">
        <v>0</v>
      </c>
      <c r="J65" s="135"/>
      <c r="K65" s="135"/>
      <c r="L65" s="353" t="s">
        <v>329</v>
      </c>
    </row>
    <row r="66" spans="1:12" ht="12.75">
      <c r="A66" s="348"/>
      <c r="B66" s="357"/>
      <c r="C66" s="357"/>
      <c r="D66" s="348"/>
      <c r="E66" s="358"/>
      <c r="F66" s="302"/>
      <c r="G66" s="302"/>
      <c r="H66" s="302"/>
      <c r="I66" s="344"/>
      <c r="J66" s="136"/>
      <c r="K66" s="136"/>
      <c r="L66" s="354"/>
    </row>
    <row r="67" spans="1:12" ht="12.75">
      <c r="A67" s="348"/>
      <c r="B67" s="357"/>
      <c r="C67" s="357"/>
      <c r="D67" s="348"/>
      <c r="E67" s="358"/>
      <c r="F67" s="302"/>
      <c r="G67" s="302"/>
      <c r="H67" s="302"/>
      <c r="I67" s="344"/>
      <c r="J67" s="136"/>
      <c r="K67" s="136"/>
      <c r="L67" s="354"/>
    </row>
    <row r="68" spans="1:12" ht="12.75">
      <c r="A68" s="305"/>
      <c r="B68" s="357"/>
      <c r="C68" s="357"/>
      <c r="D68" s="305"/>
      <c r="E68" s="309"/>
      <c r="F68" s="303"/>
      <c r="G68" s="303"/>
      <c r="H68" s="303"/>
      <c r="I68" s="345"/>
      <c r="J68" s="137"/>
      <c r="K68" s="137"/>
      <c r="L68" s="355"/>
    </row>
    <row r="69" spans="1:12" ht="56.25">
      <c r="A69" s="152">
        <v>21</v>
      </c>
      <c r="B69" s="152">
        <v>801</v>
      </c>
      <c r="C69" s="152">
        <v>80101</v>
      </c>
      <c r="D69" s="152">
        <v>6060</v>
      </c>
      <c r="E69" s="153" t="s">
        <v>330</v>
      </c>
      <c r="F69" s="154">
        <v>9750</v>
      </c>
      <c r="G69" s="154">
        <v>9750</v>
      </c>
      <c r="H69" s="154">
        <v>0</v>
      </c>
      <c r="I69" s="138">
        <v>0</v>
      </c>
      <c r="J69" s="138"/>
      <c r="K69" s="138"/>
      <c r="L69" s="158" t="s">
        <v>331</v>
      </c>
    </row>
    <row r="70" spans="1:12" ht="33.75">
      <c r="A70" s="152">
        <v>22</v>
      </c>
      <c r="B70" s="152">
        <v>801</v>
      </c>
      <c r="C70" s="152">
        <v>80101</v>
      </c>
      <c r="D70" s="152">
        <v>6050</v>
      </c>
      <c r="E70" s="153" t="s">
        <v>332</v>
      </c>
      <c r="F70" s="154">
        <v>51000</v>
      </c>
      <c r="G70" s="154">
        <v>50250</v>
      </c>
      <c r="H70" s="154">
        <v>0</v>
      </c>
      <c r="I70" s="138">
        <v>0</v>
      </c>
      <c r="J70" s="138"/>
      <c r="K70" s="138"/>
      <c r="L70" s="139" t="s">
        <v>333</v>
      </c>
    </row>
    <row r="71" spans="1:12" ht="56.25">
      <c r="A71" s="152">
        <v>23</v>
      </c>
      <c r="B71" s="152">
        <v>801</v>
      </c>
      <c r="C71" s="152">
        <v>80101</v>
      </c>
      <c r="D71" s="152">
        <v>6050</v>
      </c>
      <c r="E71" s="153" t="s">
        <v>334</v>
      </c>
      <c r="F71" s="154">
        <v>400000</v>
      </c>
      <c r="G71" s="154">
        <v>284000</v>
      </c>
      <c r="H71" s="154">
        <v>1220</v>
      </c>
      <c r="I71" s="138">
        <v>1220</v>
      </c>
      <c r="J71" s="138"/>
      <c r="K71" s="138"/>
      <c r="L71" s="158" t="s">
        <v>335</v>
      </c>
    </row>
    <row r="72" spans="1:12" ht="45">
      <c r="A72" s="152">
        <v>24</v>
      </c>
      <c r="B72" s="152">
        <v>801</v>
      </c>
      <c r="C72" s="152">
        <v>80195</v>
      </c>
      <c r="D72" s="152">
        <v>6050</v>
      </c>
      <c r="E72" s="153" t="s">
        <v>336</v>
      </c>
      <c r="F72" s="154">
        <v>10000</v>
      </c>
      <c r="G72" s="150">
        <v>10000</v>
      </c>
      <c r="H72" s="150">
        <v>0</v>
      </c>
      <c r="I72" s="138">
        <v>0</v>
      </c>
      <c r="J72" s="138"/>
      <c r="K72" s="138"/>
      <c r="L72" s="139" t="s">
        <v>337</v>
      </c>
    </row>
    <row r="73" spans="1:12" ht="24.75" customHeight="1">
      <c r="A73" s="304">
        <v>25</v>
      </c>
      <c r="B73" s="304">
        <v>853</v>
      </c>
      <c r="C73" s="304">
        <v>85395</v>
      </c>
      <c r="D73" s="306" t="s">
        <v>339</v>
      </c>
      <c r="E73" s="308" t="s">
        <v>338</v>
      </c>
      <c r="F73" s="310">
        <v>3746</v>
      </c>
      <c r="G73" s="164">
        <v>3184</v>
      </c>
      <c r="H73" s="150">
        <v>1061.89</v>
      </c>
      <c r="I73" s="167"/>
      <c r="J73" s="138">
        <v>1061.89</v>
      </c>
      <c r="K73" s="138"/>
      <c r="L73" s="139"/>
    </row>
    <row r="74" spans="1:12" ht="25.5" customHeight="1">
      <c r="A74" s="305"/>
      <c r="B74" s="305"/>
      <c r="C74" s="305"/>
      <c r="D74" s="307"/>
      <c r="E74" s="309"/>
      <c r="F74" s="311"/>
      <c r="G74" s="166">
        <v>562</v>
      </c>
      <c r="H74" s="165">
        <v>187.39</v>
      </c>
      <c r="I74" s="167">
        <v>187.39</v>
      </c>
      <c r="J74" s="140"/>
      <c r="K74" s="140"/>
      <c r="L74" s="139" t="s">
        <v>340</v>
      </c>
    </row>
    <row r="75" spans="1:12" ht="56.25">
      <c r="A75" s="152">
        <v>26</v>
      </c>
      <c r="B75" s="152">
        <v>900</v>
      </c>
      <c r="C75" s="152">
        <v>90001</v>
      </c>
      <c r="D75" s="152">
        <v>6050</v>
      </c>
      <c r="E75" s="153" t="s">
        <v>341</v>
      </c>
      <c r="F75" s="154">
        <v>200000</v>
      </c>
      <c r="G75" s="151">
        <v>80000</v>
      </c>
      <c r="H75" s="151">
        <v>2800</v>
      </c>
      <c r="I75" s="138">
        <v>2800</v>
      </c>
      <c r="J75" s="140"/>
      <c r="K75" s="140"/>
      <c r="L75" s="139" t="s">
        <v>337</v>
      </c>
    </row>
    <row r="76" spans="1:12" ht="3.75" customHeight="1">
      <c r="A76" s="320">
        <v>27</v>
      </c>
      <c r="B76" s="320">
        <v>900</v>
      </c>
      <c r="C76" s="320">
        <v>90001</v>
      </c>
      <c r="D76" s="320">
        <v>6050</v>
      </c>
      <c r="E76" s="338" t="s">
        <v>342</v>
      </c>
      <c r="F76" s="325">
        <v>10000</v>
      </c>
      <c r="G76" s="325">
        <v>10000</v>
      </c>
      <c r="H76" s="325">
        <v>0</v>
      </c>
      <c r="I76" s="316">
        <v>0</v>
      </c>
      <c r="J76" s="131"/>
      <c r="K76" s="131"/>
      <c r="L76" s="329" t="s">
        <v>337</v>
      </c>
    </row>
    <row r="77" spans="1:12" ht="39.75" customHeight="1">
      <c r="A77" s="320"/>
      <c r="B77" s="320"/>
      <c r="C77" s="320"/>
      <c r="D77" s="320"/>
      <c r="E77" s="338"/>
      <c r="F77" s="325"/>
      <c r="G77" s="325"/>
      <c r="H77" s="325"/>
      <c r="I77" s="316"/>
      <c r="J77" s="131"/>
      <c r="K77" s="131"/>
      <c r="L77" s="329"/>
    </row>
    <row r="78" spans="1:12" ht="12.75">
      <c r="A78" s="320"/>
      <c r="B78" s="320"/>
      <c r="C78" s="320"/>
      <c r="D78" s="320"/>
      <c r="E78" s="338"/>
      <c r="F78" s="325"/>
      <c r="G78" s="325"/>
      <c r="H78" s="325"/>
      <c r="I78" s="316"/>
      <c r="J78" s="131"/>
      <c r="K78" s="131"/>
      <c r="L78" s="329"/>
    </row>
    <row r="79" spans="1:12" ht="12.75">
      <c r="A79" s="321"/>
      <c r="B79" s="321"/>
      <c r="C79" s="321"/>
      <c r="D79" s="321"/>
      <c r="E79" s="356"/>
      <c r="F79" s="326"/>
      <c r="G79" s="326"/>
      <c r="H79" s="326"/>
      <c r="I79" s="317"/>
      <c r="J79" s="132"/>
      <c r="K79" s="132"/>
      <c r="L79" s="330"/>
    </row>
    <row r="80" spans="1:12" ht="12.75">
      <c r="A80" s="319">
        <v>28</v>
      </c>
      <c r="B80" s="319">
        <v>900</v>
      </c>
      <c r="C80" s="319">
        <v>90015</v>
      </c>
      <c r="D80" s="319">
        <v>6050</v>
      </c>
      <c r="E80" s="352" t="s">
        <v>343</v>
      </c>
      <c r="F80" s="324">
        <v>65000</v>
      </c>
      <c r="G80" s="324">
        <v>65000</v>
      </c>
      <c r="H80" s="324">
        <v>0</v>
      </c>
      <c r="I80" s="318">
        <v>0</v>
      </c>
      <c r="J80" s="130"/>
      <c r="K80" s="130"/>
      <c r="L80" s="328" t="s">
        <v>337</v>
      </c>
    </row>
    <row r="81" spans="1:12" ht="12.75">
      <c r="A81" s="320"/>
      <c r="B81" s="320"/>
      <c r="C81" s="320"/>
      <c r="D81" s="320"/>
      <c r="E81" s="338"/>
      <c r="F81" s="325"/>
      <c r="G81" s="325"/>
      <c r="H81" s="325"/>
      <c r="I81" s="316"/>
      <c r="J81" s="131"/>
      <c r="K81" s="131"/>
      <c r="L81" s="329"/>
    </row>
    <row r="82" spans="1:12" ht="12.75">
      <c r="A82" s="320"/>
      <c r="B82" s="320"/>
      <c r="C82" s="320"/>
      <c r="D82" s="320"/>
      <c r="E82" s="338"/>
      <c r="F82" s="325"/>
      <c r="G82" s="325"/>
      <c r="H82" s="325"/>
      <c r="I82" s="316"/>
      <c r="J82" s="131"/>
      <c r="K82" s="131"/>
      <c r="L82" s="329"/>
    </row>
    <row r="83" spans="1:12" ht="12.75">
      <c r="A83" s="321"/>
      <c r="B83" s="321"/>
      <c r="C83" s="321"/>
      <c r="D83" s="321"/>
      <c r="E83" s="339"/>
      <c r="F83" s="326"/>
      <c r="G83" s="326"/>
      <c r="H83" s="326"/>
      <c r="I83" s="317"/>
      <c r="J83" s="132"/>
      <c r="K83" s="132"/>
      <c r="L83" s="330"/>
    </row>
    <row r="84" spans="1:12" ht="12.75">
      <c r="A84" s="319">
        <v>29</v>
      </c>
      <c r="B84" s="319">
        <v>900</v>
      </c>
      <c r="C84" s="319">
        <v>90019</v>
      </c>
      <c r="D84" s="319">
        <v>6050</v>
      </c>
      <c r="E84" s="337" t="s">
        <v>344</v>
      </c>
      <c r="F84" s="324">
        <v>100000</v>
      </c>
      <c r="G84" s="324">
        <v>65000</v>
      </c>
      <c r="H84" s="324">
        <v>0</v>
      </c>
      <c r="I84" s="318">
        <v>0</v>
      </c>
      <c r="J84" s="130"/>
      <c r="K84" s="130"/>
      <c r="L84" s="328" t="s">
        <v>337</v>
      </c>
    </row>
    <row r="85" spans="1:12" ht="12.75">
      <c r="A85" s="320"/>
      <c r="B85" s="320"/>
      <c r="C85" s="320"/>
      <c r="D85" s="320"/>
      <c r="E85" s="338"/>
      <c r="F85" s="325"/>
      <c r="G85" s="325"/>
      <c r="H85" s="325"/>
      <c r="I85" s="316"/>
      <c r="J85" s="131"/>
      <c r="K85" s="131"/>
      <c r="L85" s="329"/>
    </row>
    <row r="86" spans="1:12" ht="12.75">
      <c r="A86" s="320"/>
      <c r="B86" s="320"/>
      <c r="C86" s="320"/>
      <c r="D86" s="320"/>
      <c r="E86" s="338"/>
      <c r="F86" s="325"/>
      <c r="G86" s="325"/>
      <c r="H86" s="325"/>
      <c r="I86" s="316"/>
      <c r="J86" s="131"/>
      <c r="K86" s="131"/>
      <c r="L86" s="329"/>
    </row>
    <row r="87" spans="1:12" ht="23.25" customHeight="1">
      <c r="A87" s="321"/>
      <c r="B87" s="321"/>
      <c r="C87" s="321"/>
      <c r="D87" s="321"/>
      <c r="E87" s="339"/>
      <c r="F87" s="326"/>
      <c r="G87" s="326"/>
      <c r="H87" s="326"/>
      <c r="I87" s="317"/>
      <c r="J87" s="132"/>
      <c r="K87" s="132"/>
      <c r="L87" s="330"/>
    </row>
    <row r="88" spans="1:12" ht="12.75">
      <c r="A88" s="319">
        <v>30</v>
      </c>
      <c r="B88" s="319">
        <v>900</v>
      </c>
      <c r="C88" s="319">
        <v>90019</v>
      </c>
      <c r="D88" s="319">
        <v>6050</v>
      </c>
      <c r="E88" s="337" t="s">
        <v>345</v>
      </c>
      <c r="F88" s="324">
        <v>135000</v>
      </c>
      <c r="G88" s="324">
        <v>135000</v>
      </c>
      <c r="H88" s="324">
        <v>7.41</v>
      </c>
      <c r="I88" s="318">
        <v>7.41</v>
      </c>
      <c r="J88" s="130"/>
      <c r="K88" s="130"/>
      <c r="L88" s="328" t="s">
        <v>337</v>
      </c>
    </row>
    <row r="89" spans="1:12" ht="12.75">
      <c r="A89" s="320"/>
      <c r="B89" s="320"/>
      <c r="C89" s="320"/>
      <c r="D89" s="320"/>
      <c r="E89" s="338"/>
      <c r="F89" s="325"/>
      <c r="G89" s="325"/>
      <c r="H89" s="325"/>
      <c r="I89" s="316"/>
      <c r="J89" s="131"/>
      <c r="K89" s="131"/>
      <c r="L89" s="329"/>
    </row>
    <row r="90" spans="1:12" ht="12.75">
      <c r="A90" s="320"/>
      <c r="B90" s="320"/>
      <c r="C90" s="320"/>
      <c r="D90" s="320"/>
      <c r="E90" s="338"/>
      <c r="F90" s="325"/>
      <c r="G90" s="325"/>
      <c r="H90" s="325"/>
      <c r="I90" s="316"/>
      <c r="J90" s="131"/>
      <c r="K90" s="131"/>
      <c r="L90" s="329"/>
    </row>
    <row r="91" spans="1:12" ht="27.75" customHeight="1">
      <c r="A91" s="321"/>
      <c r="B91" s="321"/>
      <c r="C91" s="321"/>
      <c r="D91" s="321"/>
      <c r="E91" s="339"/>
      <c r="F91" s="326"/>
      <c r="G91" s="326"/>
      <c r="H91" s="326"/>
      <c r="I91" s="317"/>
      <c r="J91" s="132"/>
      <c r="K91" s="132"/>
      <c r="L91" s="330"/>
    </row>
    <row r="92" spans="1:12" ht="12.75">
      <c r="A92" s="319">
        <v>31</v>
      </c>
      <c r="B92" s="319">
        <v>900</v>
      </c>
      <c r="C92" s="319">
        <v>90019</v>
      </c>
      <c r="D92" s="319">
        <v>6050</v>
      </c>
      <c r="E92" s="337" t="s">
        <v>346</v>
      </c>
      <c r="F92" s="324">
        <v>20000</v>
      </c>
      <c r="G92" s="324">
        <v>20000</v>
      </c>
      <c r="H92" s="324">
        <v>0</v>
      </c>
      <c r="I92" s="318">
        <v>0</v>
      </c>
      <c r="J92" s="130"/>
      <c r="K92" s="130"/>
      <c r="L92" s="328" t="s">
        <v>337</v>
      </c>
    </row>
    <row r="93" spans="1:12" ht="12.75">
      <c r="A93" s="320"/>
      <c r="B93" s="320"/>
      <c r="C93" s="320"/>
      <c r="D93" s="320"/>
      <c r="E93" s="338"/>
      <c r="F93" s="325"/>
      <c r="G93" s="325"/>
      <c r="H93" s="325"/>
      <c r="I93" s="316"/>
      <c r="J93" s="131"/>
      <c r="K93" s="131"/>
      <c r="L93" s="329"/>
    </row>
    <row r="94" spans="1:12" ht="12.75">
      <c r="A94" s="320"/>
      <c r="B94" s="320"/>
      <c r="C94" s="320"/>
      <c r="D94" s="320"/>
      <c r="E94" s="338"/>
      <c r="F94" s="325"/>
      <c r="G94" s="325"/>
      <c r="H94" s="325"/>
      <c r="I94" s="316"/>
      <c r="J94" s="131"/>
      <c r="K94" s="131"/>
      <c r="L94" s="329"/>
    </row>
    <row r="95" spans="1:12" ht="43.5" customHeight="1">
      <c r="A95" s="321"/>
      <c r="B95" s="321"/>
      <c r="C95" s="321"/>
      <c r="D95" s="321"/>
      <c r="E95" s="339"/>
      <c r="F95" s="326"/>
      <c r="G95" s="326"/>
      <c r="H95" s="326"/>
      <c r="I95" s="317"/>
      <c r="J95" s="132"/>
      <c r="K95" s="132"/>
      <c r="L95" s="330"/>
    </row>
    <row r="96" spans="1:12" ht="12.75">
      <c r="A96" s="319">
        <v>32</v>
      </c>
      <c r="B96" s="319">
        <v>900</v>
      </c>
      <c r="C96" s="319">
        <v>90019</v>
      </c>
      <c r="D96" s="319">
        <v>6050</v>
      </c>
      <c r="E96" s="340" t="s">
        <v>347</v>
      </c>
      <c r="F96" s="324">
        <v>60000</v>
      </c>
      <c r="G96" s="324">
        <v>60000</v>
      </c>
      <c r="H96" s="324">
        <v>0</v>
      </c>
      <c r="I96" s="318">
        <v>0</v>
      </c>
      <c r="J96" s="130"/>
      <c r="K96" s="130"/>
      <c r="L96" s="328" t="s">
        <v>337</v>
      </c>
    </row>
    <row r="97" spans="1:12" ht="12.75">
      <c r="A97" s="320"/>
      <c r="B97" s="320"/>
      <c r="C97" s="320"/>
      <c r="D97" s="320"/>
      <c r="E97" s="341"/>
      <c r="F97" s="325"/>
      <c r="G97" s="325"/>
      <c r="H97" s="325"/>
      <c r="I97" s="316"/>
      <c r="J97" s="131"/>
      <c r="K97" s="131"/>
      <c r="L97" s="329"/>
    </row>
    <row r="98" spans="1:12" ht="12.75">
      <c r="A98" s="320"/>
      <c r="B98" s="320"/>
      <c r="C98" s="320"/>
      <c r="D98" s="320"/>
      <c r="E98" s="341"/>
      <c r="F98" s="325"/>
      <c r="G98" s="325"/>
      <c r="H98" s="325"/>
      <c r="I98" s="316"/>
      <c r="J98" s="131"/>
      <c r="K98" s="131"/>
      <c r="L98" s="329"/>
    </row>
    <row r="99" spans="1:12" ht="21" customHeight="1">
      <c r="A99" s="320"/>
      <c r="B99" s="320"/>
      <c r="C99" s="320"/>
      <c r="D99" s="320"/>
      <c r="E99" s="341"/>
      <c r="F99" s="325"/>
      <c r="G99" s="325"/>
      <c r="H99" s="325"/>
      <c r="I99" s="316"/>
      <c r="J99" s="131"/>
      <c r="K99" s="131"/>
      <c r="L99" s="330"/>
    </row>
    <row r="100" spans="1:12" ht="12.75">
      <c r="A100" s="304">
        <v>33</v>
      </c>
      <c r="B100" s="304">
        <v>900</v>
      </c>
      <c r="C100" s="304">
        <v>90019</v>
      </c>
      <c r="D100" s="304">
        <v>6050</v>
      </c>
      <c r="E100" s="349" t="s">
        <v>348</v>
      </c>
      <c r="F100" s="301">
        <v>60000</v>
      </c>
      <c r="G100" s="301">
        <v>60000</v>
      </c>
      <c r="H100" s="301">
        <v>0</v>
      </c>
      <c r="I100" s="343">
        <v>0</v>
      </c>
      <c r="J100" s="135"/>
      <c r="K100" s="135" t="s">
        <v>295</v>
      </c>
      <c r="L100" s="328" t="s">
        <v>337</v>
      </c>
    </row>
    <row r="101" spans="1:12" ht="12.75">
      <c r="A101" s="348"/>
      <c r="B101" s="348"/>
      <c r="C101" s="348"/>
      <c r="D101" s="348"/>
      <c r="E101" s="350"/>
      <c r="F101" s="302"/>
      <c r="G101" s="302"/>
      <c r="H101" s="302"/>
      <c r="I101" s="344"/>
      <c r="J101" s="136"/>
      <c r="K101" s="136"/>
      <c r="L101" s="329"/>
    </row>
    <row r="102" spans="1:12" ht="12.75">
      <c r="A102" s="348"/>
      <c r="B102" s="348"/>
      <c r="C102" s="348"/>
      <c r="D102" s="348"/>
      <c r="E102" s="350"/>
      <c r="F102" s="302"/>
      <c r="G102" s="302"/>
      <c r="H102" s="302"/>
      <c r="I102" s="344"/>
      <c r="J102" s="136"/>
      <c r="K102" s="136"/>
      <c r="L102" s="329"/>
    </row>
    <row r="103" spans="1:12" ht="12.75">
      <c r="A103" s="305"/>
      <c r="B103" s="305"/>
      <c r="C103" s="305"/>
      <c r="D103" s="305"/>
      <c r="E103" s="351"/>
      <c r="F103" s="303"/>
      <c r="G103" s="303"/>
      <c r="H103" s="303"/>
      <c r="I103" s="345"/>
      <c r="J103" s="137"/>
      <c r="K103" s="137"/>
      <c r="L103" s="330"/>
    </row>
    <row r="104" spans="1:12" ht="12.75">
      <c r="A104" s="346">
        <v>34</v>
      </c>
      <c r="B104" s="320">
        <v>900</v>
      </c>
      <c r="C104" s="320">
        <v>90019</v>
      </c>
      <c r="D104" s="320">
        <v>6050</v>
      </c>
      <c r="E104" s="338" t="s">
        <v>349</v>
      </c>
      <c r="F104" s="325">
        <v>20000</v>
      </c>
      <c r="G104" s="325">
        <v>20000</v>
      </c>
      <c r="H104" s="325">
        <v>0</v>
      </c>
      <c r="I104" s="316">
        <v>0</v>
      </c>
      <c r="J104" s="131"/>
      <c r="K104" s="131"/>
      <c r="L104" s="328" t="s">
        <v>337</v>
      </c>
    </row>
    <row r="105" spans="1:12" ht="12.75">
      <c r="A105" s="346"/>
      <c r="B105" s="320"/>
      <c r="C105" s="320"/>
      <c r="D105" s="320"/>
      <c r="E105" s="338"/>
      <c r="F105" s="325"/>
      <c r="G105" s="325"/>
      <c r="H105" s="325"/>
      <c r="I105" s="316"/>
      <c r="J105" s="131"/>
      <c r="K105" s="131"/>
      <c r="L105" s="329"/>
    </row>
    <row r="106" spans="1:12" ht="12.75">
      <c r="A106" s="346"/>
      <c r="B106" s="320"/>
      <c r="C106" s="320"/>
      <c r="D106" s="320"/>
      <c r="E106" s="338"/>
      <c r="F106" s="325"/>
      <c r="G106" s="325"/>
      <c r="H106" s="325"/>
      <c r="I106" s="316"/>
      <c r="J106" s="131"/>
      <c r="K106" s="131"/>
      <c r="L106" s="329"/>
    </row>
    <row r="107" spans="1:12" ht="6" customHeight="1">
      <c r="A107" s="347"/>
      <c r="B107" s="321"/>
      <c r="C107" s="321"/>
      <c r="D107" s="321"/>
      <c r="E107" s="339"/>
      <c r="F107" s="326"/>
      <c r="G107" s="326"/>
      <c r="H107" s="326"/>
      <c r="I107" s="317"/>
      <c r="J107" s="132"/>
      <c r="K107" s="132"/>
      <c r="L107" s="330"/>
    </row>
    <row r="108" spans="1:12" ht="12.75">
      <c r="A108" s="319">
        <v>35</v>
      </c>
      <c r="B108" s="319">
        <v>900</v>
      </c>
      <c r="C108" s="319">
        <v>90095</v>
      </c>
      <c r="D108" s="319">
        <v>6059</v>
      </c>
      <c r="E108" s="337" t="s">
        <v>296</v>
      </c>
      <c r="F108" s="324">
        <v>4333334</v>
      </c>
      <c r="G108" s="324">
        <v>158225.55</v>
      </c>
      <c r="H108" s="331">
        <v>24219.99</v>
      </c>
      <c r="I108" s="334">
        <v>24219.99</v>
      </c>
      <c r="J108" s="141"/>
      <c r="K108" s="141"/>
      <c r="L108" s="322" t="s">
        <v>350</v>
      </c>
    </row>
    <row r="109" spans="1:12" ht="12.75">
      <c r="A109" s="320"/>
      <c r="B109" s="320"/>
      <c r="C109" s="320"/>
      <c r="D109" s="320"/>
      <c r="E109" s="338"/>
      <c r="F109" s="325"/>
      <c r="G109" s="325"/>
      <c r="H109" s="332"/>
      <c r="I109" s="335"/>
      <c r="J109" s="142"/>
      <c r="K109" s="142"/>
      <c r="L109" s="323"/>
    </row>
    <row r="110" spans="1:12" ht="9.75" customHeight="1">
      <c r="A110" s="320"/>
      <c r="B110" s="320"/>
      <c r="C110" s="320"/>
      <c r="D110" s="320"/>
      <c r="E110" s="338"/>
      <c r="F110" s="325"/>
      <c r="G110" s="325"/>
      <c r="H110" s="332"/>
      <c r="I110" s="335"/>
      <c r="J110" s="142"/>
      <c r="K110" s="142"/>
      <c r="L110" s="323"/>
    </row>
    <row r="111" spans="1:12" ht="12.75" hidden="1">
      <c r="A111" s="321"/>
      <c r="B111" s="321"/>
      <c r="C111" s="321"/>
      <c r="D111" s="321"/>
      <c r="E111" s="339"/>
      <c r="F111" s="326"/>
      <c r="G111" s="326"/>
      <c r="H111" s="333"/>
      <c r="I111" s="336"/>
      <c r="J111" s="143"/>
      <c r="K111" s="143"/>
      <c r="L111" s="327"/>
    </row>
    <row r="112" spans="1:12" ht="12.75">
      <c r="A112" s="319">
        <v>36</v>
      </c>
      <c r="B112" s="319">
        <v>900</v>
      </c>
      <c r="C112" s="319">
        <v>90095</v>
      </c>
      <c r="D112" s="319">
        <v>6010</v>
      </c>
      <c r="E112" s="340" t="s">
        <v>351</v>
      </c>
      <c r="F112" s="324">
        <v>3000000</v>
      </c>
      <c r="G112" s="324">
        <v>2300000</v>
      </c>
      <c r="H112" s="324">
        <v>1800000</v>
      </c>
      <c r="I112" s="318">
        <v>1800000</v>
      </c>
      <c r="J112" s="130"/>
      <c r="K112" s="130"/>
      <c r="L112" s="328" t="s">
        <v>327</v>
      </c>
    </row>
    <row r="113" spans="1:12" ht="12.75">
      <c r="A113" s="320"/>
      <c r="B113" s="320"/>
      <c r="C113" s="320"/>
      <c r="D113" s="320"/>
      <c r="E113" s="341"/>
      <c r="F113" s="325"/>
      <c r="G113" s="325"/>
      <c r="H113" s="325"/>
      <c r="I113" s="316"/>
      <c r="J113" s="131"/>
      <c r="K113" s="131"/>
      <c r="L113" s="329"/>
    </row>
    <row r="114" spans="1:12" ht="12.75">
      <c r="A114" s="320"/>
      <c r="B114" s="320"/>
      <c r="C114" s="320"/>
      <c r="D114" s="320"/>
      <c r="E114" s="341"/>
      <c r="F114" s="325"/>
      <c r="G114" s="325"/>
      <c r="H114" s="325"/>
      <c r="I114" s="316"/>
      <c r="J114" s="131"/>
      <c r="K114" s="131"/>
      <c r="L114" s="329"/>
    </row>
    <row r="115" spans="1:12" ht="12.75">
      <c r="A115" s="321"/>
      <c r="B115" s="321"/>
      <c r="C115" s="321"/>
      <c r="D115" s="321"/>
      <c r="E115" s="342"/>
      <c r="F115" s="326"/>
      <c r="G115" s="326"/>
      <c r="H115" s="326"/>
      <c r="I115" s="317"/>
      <c r="J115" s="132"/>
      <c r="K115" s="132"/>
      <c r="L115" s="330"/>
    </row>
    <row r="116" spans="1:12" ht="12.75">
      <c r="A116" s="319">
        <v>37</v>
      </c>
      <c r="B116" s="319">
        <v>900</v>
      </c>
      <c r="C116" s="319">
        <v>90095</v>
      </c>
      <c r="D116" s="319">
        <v>6050</v>
      </c>
      <c r="E116" s="337" t="s">
        <v>352</v>
      </c>
      <c r="F116" s="324">
        <v>210000</v>
      </c>
      <c r="G116" s="324">
        <v>196774.45</v>
      </c>
      <c r="H116" s="324">
        <v>0</v>
      </c>
      <c r="I116" s="318">
        <v>0</v>
      </c>
      <c r="J116" s="130"/>
      <c r="K116" s="130"/>
      <c r="L116" s="328" t="s">
        <v>337</v>
      </c>
    </row>
    <row r="117" spans="1:12" ht="12.75">
      <c r="A117" s="320"/>
      <c r="B117" s="320"/>
      <c r="C117" s="320"/>
      <c r="D117" s="320"/>
      <c r="E117" s="338"/>
      <c r="F117" s="325"/>
      <c r="G117" s="325"/>
      <c r="H117" s="325"/>
      <c r="I117" s="316"/>
      <c r="J117" s="131"/>
      <c r="K117" s="131"/>
      <c r="L117" s="329"/>
    </row>
    <row r="118" spans="1:12" ht="12.75">
      <c r="A118" s="320"/>
      <c r="B118" s="320"/>
      <c r="C118" s="320"/>
      <c r="D118" s="320"/>
      <c r="E118" s="338"/>
      <c r="F118" s="325"/>
      <c r="G118" s="325"/>
      <c r="H118" s="325"/>
      <c r="I118" s="316"/>
      <c r="J118" s="131"/>
      <c r="K118" s="131"/>
      <c r="L118" s="329"/>
    </row>
    <row r="119" spans="1:12" ht="12.75">
      <c r="A119" s="321"/>
      <c r="B119" s="321"/>
      <c r="C119" s="321"/>
      <c r="D119" s="321"/>
      <c r="E119" s="339"/>
      <c r="F119" s="326"/>
      <c r="G119" s="326"/>
      <c r="H119" s="326"/>
      <c r="I119" s="317"/>
      <c r="J119" s="132"/>
      <c r="K119" s="132"/>
      <c r="L119" s="330"/>
    </row>
    <row r="120" spans="1:12" ht="12.75">
      <c r="A120" s="319">
        <v>38</v>
      </c>
      <c r="B120" s="319">
        <v>926</v>
      </c>
      <c r="C120" s="319">
        <v>92601</v>
      </c>
      <c r="D120" s="319">
        <v>6050</v>
      </c>
      <c r="E120" s="337" t="s">
        <v>353</v>
      </c>
      <c r="F120" s="324">
        <v>1016000</v>
      </c>
      <c r="G120" s="324">
        <v>1016000</v>
      </c>
      <c r="H120" s="324">
        <v>1370.01</v>
      </c>
      <c r="I120" s="318">
        <v>1370.01</v>
      </c>
      <c r="J120" s="130"/>
      <c r="K120" s="130"/>
      <c r="L120" s="322" t="s">
        <v>354</v>
      </c>
    </row>
    <row r="121" spans="1:12" ht="12.75">
      <c r="A121" s="320"/>
      <c r="B121" s="320"/>
      <c r="C121" s="320"/>
      <c r="D121" s="320"/>
      <c r="E121" s="338"/>
      <c r="F121" s="325"/>
      <c r="G121" s="325"/>
      <c r="H121" s="325"/>
      <c r="I121" s="316"/>
      <c r="J121" s="131"/>
      <c r="K121" s="131"/>
      <c r="L121" s="323"/>
    </row>
    <row r="122" spans="1:12" ht="12.75">
      <c r="A122" s="320"/>
      <c r="B122" s="320"/>
      <c r="C122" s="320"/>
      <c r="D122" s="320"/>
      <c r="E122" s="338"/>
      <c r="F122" s="325"/>
      <c r="G122" s="325"/>
      <c r="H122" s="325"/>
      <c r="I122" s="316"/>
      <c r="J122" s="131"/>
      <c r="K122" s="131"/>
      <c r="L122" s="323"/>
    </row>
    <row r="123" spans="1:12" ht="11.25" customHeight="1">
      <c r="A123" s="321"/>
      <c r="B123" s="321"/>
      <c r="C123" s="321"/>
      <c r="D123" s="321"/>
      <c r="E123" s="339"/>
      <c r="F123" s="326"/>
      <c r="G123" s="326"/>
      <c r="H123" s="326"/>
      <c r="I123" s="317"/>
      <c r="J123" s="132"/>
      <c r="K123" s="132"/>
      <c r="L123" s="327"/>
    </row>
    <row r="124" spans="1:12" ht="26.25" customHeight="1">
      <c r="A124" s="312" t="s">
        <v>297</v>
      </c>
      <c r="B124" s="313"/>
      <c r="C124" s="313"/>
      <c r="D124" s="313"/>
      <c r="E124" s="314"/>
      <c r="F124" s="168">
        <f aca="true" t="shared" si="0" ref="F124:K124">SUM(F11:F123)</f>
        <v>61099815</v>
      </c>
      <c r="G124" s="168">
        <f t="shared" si="0"/>
        <v>8929731</v>
      </c>
      <c r="H124" s="168">
        <f t="shared" si="0"/>
        <v>2390222.1399999997</v>
      </c>
      <c r="I124" s="169">
        <f t="shared" si="0"/>
        <v>2389160.25</v>
      </c>
      <c r="J124" s="169">
        <f t="shared" si="0"/>
        <v>1061.89</v>
      </c>
      <c r="K124" s="169">
        <f t="shared" si="0"/>
        <v>0</v>
      </c>
      <c r="L124" s="169"/>
    </row>
    <row r="125" spans="1:12" ht="12.75">
      <c r="A125" s="127"/>
      <c r="B125" s="127"/>
      <c r="C125" s="127"/>
      <c r="D125" s="127"/>
      <c r="E125" s="280"/>
      <c r="F125" s="127"/>
      <c r="G125" s="127"/>
      <c r="H125" s="163"/>
      <c r="I125" s="126"/>
      <c r="J125" s="126"/>
      <c r="K125" s="126"/>
      <c r="L125" s="128"/>
    </row>
    <row r="126" spans="2:5" ht="12.75">
      <c r="B126" s="300" t="s">
        <v>361</v>
      </c>
      <c r="C126" s="300"/>
      <c r="D126" s="300"/>
      <c r="E126" s="300"/>
    </row>
    <row r="131" ht="12.75">
      <c r="G131" s="281"/>
    </row>
  </sheetData>
  <sheetProtection/>
  <mergeCells count="268">
    <mergeCell ref="K1:L3"/>
    <mergeCell ref="A4:L4"/>
    <mergeCell ref="A5:A9"/>
    <mergeCell ref="B5:B9"/>
    <mergeCell ref="C5:C9"/>
    <mergeCell ref="D5:D9"/>
    <mergeCell ref="E5:E9"/>
    <mergeCell ref="F5:F9"/>
    <mergeCell ref="G5:G9"/>
    <mergeCell ref="H5:H9"/>
    <mergeCell ref="I5:K5"/>
    <mergeCell ref="L5:L9"/>
    <mergeCell ref="I6:I9"/>
    <mergeCell ref="J6:J9"/>
    <mergeCell ref="K6:K9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J11:J14"/>
    <mergeCell ref="L11:L14"/>
    <mergeCell ref="A15:A18"/>
    <mergeCell ref="B15:B18"/>
    <mergeCell ref="C15:C18"/>
    <mergeCell ref="D15:D18"/>
    <mergeCell ref="E15:E18"/>
    <mergeCell ref="F15:F18"/>
    <mergeCell ref="G15:G18"/>
    <mergeCell ref="H15:H18"/>
    <mergeCell ref="I15:I18"/>
    <mergeCell ref="L15:L18"/>
    <mergeCell ref="A19:A23"/>
    <mergeCell ref="B19:B23"/>
    <mergeCell ref="C19:C23"/>
    <mergeCell ref="D19:D23"/>
    <mergeCell ref="E19:E23"/>
    <mergeCell ref="F19:F23"/>
    <mergeCell ref="G19:G23"/>
    <mergeCell ref="H19:H23"/>
    <mergeCell ref="A24:A28"/>
    <mergeCell ref="B24:B28"/>
    <mergeCell ref="C24:C28"/>
    <mergeCell ref="D24:D28"/>
    <mergeCell ref="E24:E28"/>
    <mergeCell ref="F24:F28"/>
    <mergeCell ref="G24:G28"/>
    <mergeCell ref="I24:I28"/>
    <mergeCell ref="L24:L28"/>
    <mergeCell ref="A32:A35"/>
    <mergeCell ref="B32:B35"/>
    <mergeCell ref="C32:C35"/>
    <mergeCell ref="D32:D35"/>
    <mergeCell ref="E32:E35"/>
    <mergeCell ref="F32:F35"/>
    <mergeCell ref="G32:G35"/>
    <mergeCell ref="H32:H35"/>
    <mergeCell ref="I32:I35"/>
    <mergeCell ref="L32:L35"/>
    <mergeCell ref="A36:A39"/>
    <mergeCell ref="B36:B39"/>
    <mergeCell ref="C36:C39"/>
    <mergeCell ref="D36:D39"/>
    <mergeCell ref="E36:E39"/>
    <mergeCell ref="F36:F39"/>
    <mergeCell ref="G36:G39"/>
    <mergeCell ref="H36:H39"/>
    <mergeCell ref="I36:I39"/>
    <mergeCell ref="L36:L39"/>
    <mergeCell ref="A40:A43"/>
    <mergeCell ref="B40:B43"/>
    <mergeCell ref="C40:C43"/>
    <mergeCell ref="D40:D43"/>
    <mergeCell ref="E40:E43"/>
    <mergeCell ref="F40:F43"/>
    <mergeCell ref="G40:G43"/>
    <mergeCell ref="H40:H43"/>
    <mergeCell ref="I40:I43"/>
    <mergeCell ref="L40:L43"/>
    <mergeCell ref="A48:A51"/>
    <mergeCell ref="B48:B51"/>
    <mergeCell ref="C48:C51"/>
    <mergeCell ref="D48:D51"/>
    <mergeCell ref="E48:E51"/>
    <mergeCell ref="F48:F51"/>
    <mergeCell ref="G48:G51"/>
    <mergeCell ref="H48:H51"/>
    <mergeCell ref="I48:I51"/>
    <mergeCell ref="L48:L51"/>
    <mergeCell ref="A52:A55"/>
    <mergeCell ref="B52:B55"/>
    <mergeCell ref="C52:C55"/>
    <mergeCell ref="D52:D55"/>
    <mergeCell ref="E52:E55"/>
    <mergeCell ref="F52:F55"/>
    <mergeCell ref="G52:G55"/>
    <mergeCell ref="I52:I55"/>
    <mergeCell ref="K52:K55"/>
    <mergeCell ref="L52:L55"/>
    <mergeCell ref="A56:A59"/>
    <mergeCell ref="B56:B59"/>
    <mergeCell ref="C56:C59"/>
    <mergeCell ref="D56:D59"/>
    <mergeCell ref="E56:E59"/>
    <mergeCell ref="F56:F59"/>
    <mergeCell ref="G56:G59"/>
    <mergeCell ref="I56:I59"/>
    <mergeCell ref="L56:L59"/>
    <mergeCell ref="A61:A64"/>
    <mergeCell ref="B61:B64"/>
    <mergeCell ref="C61:C64"/>
    <mergeCell ref="D61:D64"/>
    <mergeCell ref="E61:E64"/>
    <mergeCell ref="F61:F64"/>
    <mergeCell ref="G61:G64"/>
    <mergeCell ref="I61:I64"/>
    <mergeCell ref="L61:L64"/>
    <mergeCell ref="A65:A68"/>
    <mergeCell ref="B65:B68"/>
    <mergeCell ref="C65:C68"/>
    <mergeCell ref="D65:D68"/>
    <mergeCell ref="E65:E68"/>
    <mergeCell ref="F65:F68"/>
    <mergeCell ref="G65:G68"/>
    <mergeCell ref="I65:I68"/>
    <mergeCell ref="L65:L68"/>
    <mergeCell ref="A76:A79"/>
    <mergeCell ref="B76:B79"/>
    <mergeCell ref="C76:C79"/>
    <mergeCell ref="D76:D79"/>
    <mergeCell ref="E76:E79"/>
    <mergeCell ref="F76:F79"/>
    <mergeCell ref="G76:G79"/>
    <mergeCell ref="H76:H79"/>
    <mergeCell ref="I76:I79"/>
    <mergeCell ref="L76:L79"/>
    <mergeCell ref="A80:A83"/>
    <mergeCell ref="B80:B83"/>
    <mergeCell ref="C80:C83"/>
    <mergeCell ref="D80:D83"/>
    <mergeCell ref="E80:E83"/>
    <mergeCell ref="F80:F83"/>
    <mergeCell ref="G80:G83"/>
    <mergeCell ref="H80:H83"/>
    <mergeCell ref="I80:I83"/>
    <mergeCell ref="L80:L83"/>
    <mergeCell ref="A84:A87"/>
    <mergeCell ref="B84:B87"/>
    <mergeCell ref="C84:C87"/>
    <mergeCell ref="D84:D87"/>
    <mergeCell ref="E84:E87"/>
    <mergeCell ref="F84:F87"/>
    <mergeCell ref="G84:G87"/>
    <mergeCell ref="H84:H87"/>
    <mergeCell ref="I84:I87"/>
    <mergeCell ref="L84:L87"/>
    <mergeCell ref="A88:A91"/>
    <mergeCell ref="B88:B91"/>
    <mergeCell ref="C88:C91"/>
    <mergeCell ref="D88:D91"/>
    <mergeCell ref="E88:E91"/>
    <mergeCell ref="F88:F91"/>
    <mergeCell ref="G88:G91"/>
    <mergeCell ref="H88:H91"/>
    <mergeCell ref="I88:I91"/>
    <mergeCell ref="L88:L91"/>
    <mergeCell ref="A92:A95"/>
    <mergeCell ref="B92:B95"/>
    <mergeCell ref="C92:C95"/>
    <mergeCell ref="D92:D95"/>
    <mergeCell ref="E92:E95"/>
    <mergeCell ref="F92:F95"/>
    <mergeCell ref="G92:G95"/>
    <mergeCell ref="H92:H95"/>
    <mergeCell ref="I92:I95"/>
    <mergeCell ref="L92:L95"/>
    <mergeCell ref="A96:A99"/>
    <mergeCell ref="B96:B99"/>
    <mergeCell ref="C96:C99"/>
    <mergeCell ref="D96:D99"/>
    <mergeCell ref="E96:E99"/>
    <mergeCell ref="F96:F99"/>
    <mergeCell ref="G96:G99"/>
    <mergeCell ref="H96:H99"/>
    <mergeCell ref="I96:I99"/>
    <mergeCell ref="L96:L99"/>
    <mergeCell ref="A100:A103"/>
    <mergeCell ref="B100:B103"/>
    <mergeCell ref="C100:C103"/>
    <mergeCell ref="D100:D103"/>
    <mergeCell ref="E100:E103"/>
    <mergeCell ref="F100:F103"/>
    <mergeCell ref="G100:G103"/>
    <mergeCell ref="H100:H103"/>
    <mergeCell ref="I100:I103"/>
    <mergeCell ref="L100:L103"/>
    <mergeCell ref="A104:A107"/>
    <mergeCell ref="B104:B107"/>
    <mergeCell ref="C104:C107"/>
    <mergeCell ref="D104:D107"/>
    <mergeCell ref="E104:E107"/>
    <mergeCell ref="F104:F107"/>
    <mergeCell ref="G104:G107"/>
    <mergeCell ref="H104:H107"/>
    <mergeCell ref="I104:I107"/>
    <mergeCell ref="L104:L107"/>
    <mergeCell ref="A108:A111"/>
    <mergeCell ref="B108:B111"/>
    <mergeCell ref="C108:C111"/>
    <mergeCell ref="D108:D111"/>
    <mergeCell ref="E108:E111"/>
    <mergeCell ref="F108:F111"/>
    <mergeCell ref="G108:G111"/>
    <mergeCell ref="L108:L111"/>
    <mergeCell ref="A112:A115"/>
    <mergeCell ref="B112:B115"/>
    <mergeCell ref="C112:C115"/>
    <mergeCell ref="D112:D115"/>
    <mergeCell ref="E112:E115"/>
    <mergeCell ref="F112:F115"/>
    <mergeCell ref="G112:G115"/>
    <mergeCell ref="A116:A119"/>
    <mergeCell ref="B116:B119"/>
    <mergeCell ref="C116:C119"/>
    <mergeCell ref="D116:D119"/>
    <mergeCell ref="E116:E119"/>
    <mergeCell ref="F116:F119"/>
    <mergeCell ref="E120:E123"/>
    <mergeCell ref="F120:F123"/>
    <mergeCell ref="G120:G123"/>
    <mergeCell ref="H112:H115"/>
    <mergeCell ref="I112:I115"/>
    <mergeCell ref="L112:L115"/>
    <mergeCell ref="G116:G119"/>
    <mergeCell ref="L19:L22"/>
    <mergeCell ref="H24:H28"/>
    <mergeCell ref="H120:H123"/>
    <mergeCell ref="I120:I123"/>
    <mergeCell ref="L120:L123"/>
    <mergeCell ref="H116:H119"/>
    <mergeCell ref="I116:I119"/>
    <mergeCell ref="L116:L119"/>
    <mergeCell ref="H108:H111"/>
    <mergeCell ref="I108:I111"/>
    <mergeCell ref="H56:H59"/>
    <mergeCell ref="A124:E124"/>
    <mergeCell ref="J15:J18"/>
    <mergeCell ref="I19:I22"/>
    <mergeCell ref="J19:J22"/>
    <mergeCell ref="K19:K22"/>
    <mergeCell ref="A120:A123"/>
    <mergeCell ref="B120:B123"/>
    <mergeCell ref="C120:C123"/>
    <mergeCell ref="D120:D123"/>
    <mergeCell ref="B126:E126"/>
    <mergeCell ref="H52:H55"/>
    <mergeCell ref="A73:A74"/>
    <mergeCell ref="B73:B74"/>
    <mergeCell ref="C73:C74"/>
    <mergeCell ref="D73:D74"/>
    <mergeCell ref="E73:E74"/>
    <mergeCell ref="F73:F74"/>
    <mergeCell ref="H65:H68"/>
    <mergeCell ref="H61:H64"/>
  </mergeCells>
  <printOptions horizontalCentered="1" verticalCentered="1"/>
  <pageMargins left="0.31496062992125984" right="0.3149606299212598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 Kępińska</cp:lastModifiedBy>
  <cp:lastPrinted>2010-08-25T10:39:43Z</cp:lastPrinted>
  <dcterms:created xsi:type="dcterms:W3CDTF">2008-02-13T13:38:46Z</dcterms:created>
  <dcterms:modified xsi:type="dcterms:W3CDTF">2010-08-25T10:41:23Z</dcterms:modified>
  <cp:category/>
  <cp:version/>
  <cp:contentType/>
  <cp:contentStatus/>
</cp:coreProperties>
</file>